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S:\PRM\Department\_01 Secretariaat PRM\_16 Standardisation\_02 EPB-PEB\Energy certificates 2026\Bosch\Heat pumps\"/>
    </mc:Choice>
  </mc:AlternateContent>
  <xr:revisionPtr revIDLastSave="0" documentId="13_ncr:1_{8178B11B-B352-4A04-A25E-9DF087DF2EBA}" xr6:coauthVersionLast="47" xr6:coauthVersionMax="47" xr10:uidLastSave="{00000000-0000-0000-0000-000000000000}"/>
  <workbookProtection workbookAlgorithmName="SHA-512" workbookHashValue="vH4HXQMxubx76rdTXCIA9+o95DsJl6MlV3Qi4lzSJir6tripCyvcFJIENJqtm76Vgyz5DQmV8Gl7Ou1eNgY01Q==" workbookSaltValue="mF3cI9w7zps12uS06aZNyw==" workbookSpinCount="100000" lockStructure="1"/>
  <bookViews>
    <workbookView xWindow="-120" yWindow="-120" windowWidth="29040" windowHeight="15720" activeTab="2" xr2:uid="{00000000-000D-0000-FFFF-FFFF00000000}"/>
  </bookViews>
  <sheets>
    <sheet name="français" sheetId="1" r:id="rId1"/>
    <sheet name="Blad2" sheetId="3" state="hidden" r:id="rId2"/>
    <sheet name="Nederlands" sheetId="5" r:id="rId3"/>
    <sheet name="Blad4" sheetId="4" state="hidden" r:id="rId4"/>
  </sheets>
  <definedNames>
    <definedName name="_xlnm._FilterDatabase" localSheetId="3" hidden="1">Blad4!$A$2:$AS$94</definedName>
    <definedName name="_xlnm.Print_Area" localSheetId="0">français!$A$1:$Q$67</definedName>
    <definedName name="_xlnm.Print_Area" localSheetId="2">Nederlands!$A$1:$Q$65</definedName>
  </definedNames>
  <calcPr calcId="191029" concurrentManualCount="16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65" i="5" l="1"/>
  <c r="K64" i="5"/>
  <c r="K62" i="5"/>
  <c r="K61" i="5"/>
  <c r="K60" i="5"/>
  <c r="K57" i="5"/>
  <c r="K55" i="5"/>
  <c r="K54" i="5"/>
  <c r="K53" i="5"/>
  <c r="K52" i="5"/>
  <c r="K51" i="5"/>
  <c r="K50" i="5"/>
  <c r="K49" i="5"/>
  <c r="K48" i="5"/>
  <c r="K44" i="5"/>
  <c r="K41" i="5"/>
  <c r="K40" i="5"/>
  <c r="K39" i="5"/>
  <c r="O39" i="5" s="1"/>
  <c r="K38" i="5"/>
  <c r="K36" i="5"/>
  <c r="K35" i="5"/>
  <c r="O35" i="5" s="1"/>
  <c r="K34" i="5"/>
  <c r="K32" i="5"/>
  <c r="O32" i="5" s="1"/>
  <c r="K30" i="5"/>
  <c r="K29" i="5"/>
  <c r="K28" i="5"/>
  <c r="K27" i="5"/>
  <c r="K26" i="5"/>
  <c r="K25" i="5"/>
  <c r="K24" i="5"/>
  <c r="K23" i="5"/>
  <c r="K20" i="5"/>
  <c r="K19" i="5"/>
  <c r="K18" i="5"/>
  <c r="K17" i="5"/>
  <c r="K16" i="5"/>
  <c r="K15" i="5"/>
  <c r="K14" i="5"/>
  <c r="K13" i="5"/>
  <c r="K64" i="1"/>
  <c r="K63" i="1"/>
  <c r="K61" i="1"/>
  <c r="K60" i="1"/>
  <c r="K59" i="1"/>
  <c r="K57" i="1"/>
  <c r="K55" i="1"/>
  <c r="K54" i="1"/>
  <c r="K53" i="1"/>
  <c r="K52" i="1"/>
  <c r="K51" i="1"/>
  <c r="K50" i="1"/>
  <c r="K49" i="1"/>
  <c r="K48" i="1"/>
  <c r="K45" i="1"/>
  <c r="K43" i="1"/>
  <c r="K41" i="1"/>
  <c r="K40" i="1"/>
  <c r="O40" i="1" s="1"/>
  <c r="K39" i="1"/>
  <c r="K38" i="1"/>
  <c r="K36" i="1"/>
  <c r="O36" i="1" s="1"/>
  <c r="K35" i="1"/>
  <c r="K34" i="1"/>
  <c r="O34" i="1" s="1"/>
  <c r="K32" i="1"/>
  <c r="K31" i="1"/>
  <c r="K30" i="1"/>
  <c r="K29" i="1"/>
  <c r="K28" i="1"/>
  <c r="K27" i="1"/>
  <c r="K26" i="1"/>
  <c r="K25" i="1"/>
  <c r="K23" i="1"/>
  <c r="K21" i="1"/>
  <c r="K20" i="1"/>
  <c r="K19" i="1"/>
  <c r="K18" i="1"/>
  <c r="K17" i="1"/>
  <c r="K16" i="1"/>
  <c r="K15" i="1"/>
  <c r="AD2" i="3"/>
  <c r="AE2" i="3"/>
  <c r="AF2" i="3"/>
  <c r="AG2" i="3"/>
  <c r="AH2" i="3"/>
  <c r="AI2" i="3"/>
  <c r="AJ2" i="3"/>
  <c r="AK2" i="3" s="1"/>
  <c r="AL2" i="3" s="1"/>
  <c r="AM2" i="3" s="1"/>
  <c r="AN2" i="3" s="1"/>
  <c r="AO2" i="3" s="1"/>
  <c r="AP2" i="3" s="1"/>
  <c r="AQ2" i="3" s="1"/>
  <c r="AR2" i="3" s="1"/>
  <c r="AS2" i="3" s="1"/>
  <c r="L49" i="1" l="1"/>
  <c r="L48" i="1"/>
  <c r="M48" i="5" l="1"/>
  <c r="R12" i="5" l="1"/>
  <c r="R14" i="1"/>
  <c r="L31" i="1" l="1"/>
  <c r="L30" i="1"/>
  <c r="L29" i="1"/>
  <c r="L28" i="1"/>
  <c r="L26" i="1"/>
  <c r="F2" i="3"/>
  <c r="G2" i="3" s="1"/>
  <c r="H2" i="3" s="1"/>
  <c r="I2" i="3" s="1"/>
  <c r="J2" i="3" s="1"/>
  <c r="K2" i="3" s="1"/>
  <c r="L2" i="3" s="1"/>
  <c r="M2" i="3" s="1"/>
  <c r="N2" i="3" s="1"/>
  <c r="O2" i="3" s="1"/>
  <c r="P2" i="3" s="1"/>
  <c r="Q2" i="3" s="1"/>
  <c r="R2" i="3" s="1"/>
  <c r="S2" i="3" s="1"/>
  <c r="T2" i="3" s="1"/>
  <c r="U2" i="3" s="1"/>
  <c r="V2" i="3" s="1"/>
  <c r="W2" i="3" s="1"/>
  <c r="X2" i="3" s="1"/>
  <c r="Y2" i="3" s="1"/>
  <c r="Z2" i="3" s="1"/>
  <c r="AA2" i="3" s="1"/>
  <c r="AB2" i="3" s="1"/>
  <c r="M29" i="5" l="1"/>
  <c r="M28" i="5"/>
  <c r="M27" i="5"/>
  <c r="M26" i="5"/>
  <c r="M24" i="5"/>
  <c r="M49" i="5" l="1"/>
  <c r="M33" i="1" l="1"/>
</calcChain>
</file>

<file path=xl/sharedStrings.xml><?xml version="1.0" encoding="utf-8"?>
<sst xmlns="http://schemas.openxmlformats.org/spreadsheetml/2006/main" count="6774" uniqueCount="360">
  <si>
    <t>Elektrische warmtepomp</t>
  </si>
  <si>
    <t>Neen</t>
  </si>
  <si>
    <t>Enkel buitenlucht</t>
  </si>
  <si>
    <t>Ja</t>
  </si>
  <si>
    <t>Temperatuurstoename over de condensor</t>
  </si>
  <si>
    <t>L</t>
  </si>
  <si>
    <t>EEI</t>
  </si>
  <si>
    <t>Merk</t>
  </si>
  <si>
    <t>Product ID</t>
  </si>
  <si>
    <t>Soort Toestel</t>
  </si>
  <si>
    <t>Warmtebron van de verdamper</t>
  </si>
  <si>
    <t>Waarde bij ontstentenis van het rendement</t>
  </si>
  <si>
    <t>Ns %</t>
  </si>
  <si>
    <t>Temperatuur waarbij de SCOP-on of SGUE-n bepaald werd</t>
  </si>
  <si>
    <t>Warmtebron waarvoor SCOP-on of SGUEh werd bepaald</t>
  </si>
  <si>
    <t>Temperatuurstoename van het water gekend</t>
  </si>
  <si>
    <t>Elek. Vermogen van de pomp voor warmtetoevoer naar de verdamper</t>
  </si>
  <si>
    <t>Toestel voor 26/9/2015 op de markt gebracht</t>
  </si>
  <si>
    <t>Configuratie van het opslagvat of de warmtewisselaar</t>
  </si>
  <si>
    <t>Met warmteopslag</t>
  </si>
  <si>
    <t>Capaciteitsprofiel gekend</t>
  </si>
  <si>
    <t>Capaciteitsprofiel</t>
  </si>
  <si>
    <t>Energie-efficiëntie gekend</t>
  </si>
  <si>
    <t>Energie-efficiëntie ŋWH</t>
  </si>
  <si>
    <t>Warmtepomp uitgerust met elektrische weerstand</t>
  </si>
  <si>
    <t>Directe invoer van het geïnstalleerd vermogen</t>
  </si>
  <si>
    <t>Geïnstalleerd vermogen</t>
  </si>
  <si>
    <t>Type pomp(regeling )</t>
  </si>
  <si>
    <t>EEI gekend</t>
  </si>
  <si>
    <t>Warmtepomp</t>
  </si>
  <si>
    <t>Natlopende circulatiepomp met pompregeling</t>
  </si>
  <si>
    <t>Verwarmingstoestel met een geïntegreerd opslagvat</t>
  </si>
  <si>
    <t>Bodem</t>
  </si>
  <si>
    <t>Pekel</t>
  </si>
  <si>
    <t>Selecteer hier uw warmtepomp</t>
  </si>
  <si>
    <t>Niet van toepassing</t>
  </si>
  <si>
    <t>De opwekker gebruikt brandstoffen voornamelijk uit biomassa</t>
  </si>
  <si>
    <t>Warmteafgiftemedium van de condensor</t>
  </si>
  <si>
    <t>Water</t>
  </si>
  <si>
    <t>Product-ID</t>
  </si>
  <si>
    <t>Marque du produit</t>
  </si>
  <si>
    <t>Type de générateur</t>
  </si>
  <si>
    <t>Source chaude de l'évaporateur</t>
  </si>
  <si>
    <t>La PAC est utilisée comme refroidissement actif</t>
  </si>
  <si>
    <t>Conditions test connue</t>
  </si>
  <si>
    <t>Augmentation de la T° à travers le condenseur</t>
  </si>
  <si>
    <t>Puissance électrique de la pompe connue</t>
  </si>
  <si>
    <t>Puissance élec. De la pompe vers l'évap.</t>
  </si>
  <si>
    <t>Configuration du stockage ou de l'échangeur</t>
  </si>
  <si>
    <t>Profil de soutirage déclaré connu</t>
  </si>
  <si>
    <t>Profil</t>
  </si>
  <si>
    <t>Effacité énergétique connue</t>
  </si>
  <si>
    <t>Introduction directe de la puissance installée</t>
  </si>
  <si>
    <t>Puissance installée</t>
  </si>
  <si>
    <t>Type de circulateur</t>
  </si>
  <si>
    <t>EEI connu</t>
  </si>
  <si>
    <t>Pompe à chaleur</t>
  </si>
  <si>
    <t>Non</t>
  </si>
  <si>
    <t>Eau</t>
  </si>
  <si>
    <t>Oui</t>
  </si>
  <si>
    <t>70 W</t>
  </si>
  <si>
    <t>140 W</t>
  </si>
  <si>
    <t>90 W</t>
  </si>
  <si>
    <t>Sol</t>
  </si>
  <si>
    <t>Les spécifiations techniques de ce certificat peuvent être utilisées pour indiquer, via le logiciel PEB, le type de générateur de chaleur utilisé pour le chauffage et/ou l'eau chaude sanitaire. Si nécessaire, les résultats exacts du test peuvent être demandés (test effectué selon la norme EN 14825).</t>
  </si>
  <si>
    <t>Nom :</t>
  </si>
  <si>
    <t>Sélectionnez votre pompe à chaleur ici</t>
  </si>
  <si>
    <t>Marque du produit :</t>
  </si>
  <si>
    <t>Product-ID :</t>
  </si>
  <si>
    <t>Type de générateur :</t>
  </si>
  <si>
    <t>Sous-type de générateur :</t>
  </si>
  <si>
    <t>Sous-type de générateur</t>
  </si>
  <si>
    <t>Électrique</t>
  </si>
  <si>
    <t>Source de chaleur de l'évaporateur :</t>
  </si>
  <si>
    <t>Fluide caloporteur du condenseur :</t>
  </si>
  <si>
    <t>Air neuf (extérieur) uniquement</t>
  </si>
  <si>
    <t>Mise sur le marché antérieure au 26/9/2015 :</t>
  </si>
  <si>
    <t>Générateur utilisant des combustibles produits principalement par biomasse :</t>
  </si>
  <si>
    <t>CHAUFFAGE</t>
  </si>
  <si>
    <t>Puissance nominale &gt; 400 kW :</t>
  </si>
  <si>
    <t>Valeur par défaut pour le rendement :</t>
  </si>
  <si>
    <t>La PAC est utilisée comme refroidissement actif :</t>
  </si>
  <si>
    <t>Conditions test connue :</t>
  </si>
  <si>
    <t>Augmentation de la T° à travers le condenseur :</t>
  </si>
  <si>
    <t>EAU CHAUDE SANITAIRE</t>
  </si>
  <si>
    <t>Avec stockage de chaleur (pas instantané) :</t>
  </si>
  <si>
    <t>Profil de soutirage déclaré connu :</t>
  </si>
  <si>
    <t>Profil :</t>
  </si>
  <si>
    <t>Efficacité énergétique connue :</t>
  </si>
  <si>
    <t>PAC équipée d'une résistance électrique :</t>
  </si>
  <si>
    <t>Efficacité énergétique :</t>
  </si>
  <si>
    <t>De technische specificaties in dit stavingscertificaat kunnen worden gebruikt voor de ingave van opwekkingstoestellen voor verwarming en sanitair warm water in de EPB-software. Indien nodig, kunnen de officiële testresultaten, die dit certificaat staven, bekomen worden (test uitgevoerd volgens de norm EN 14825).</t>
  </si>
  <si>
    <t>OPWEKKER</t>
  </si>
  <si>
    <t>VERWARMING</t>
  </si>
  <si>
    <t>Naam:</t>
  </si>
  <si>
    <t>Merk:</t>
  </si>
  <si>
    <t>Product-ID:</t>
  </si>
  <si>
    <t>Soort toestel:</t>
  </si>
  <si>
    <t>Subtype toestel:</t>
  </si>
  <si>
    <t>Warmtebron van de verdamper:</t>
  </si>
  <si>
    <t>Warmteafgiftemedium van de condensor:</t>
  </si>
  <si>
    <t>Toestel is voor 26/9/2015 op de markt gebracht:</t>
  </si>
  <si>
    <t>De opwekker gebruikt brandstoffen voornamelijk uit biomassa:</t>
  </si>
  <si>
    <t>Nominaal vermogen &gt; 400 kW :</t>
  </si>
  <si>
    <t>Waarde bij ontstentenis voor het rendement:</t>
  </si>
  <si>
    <t>De warmtepomp wordt als actieve koelmachine gebruikt:</t>
  </si>
  <si>
    <t>Temperatuurstoename van het water gekend:</t>
  </si>
  <si>
    <t>Temperatuurstoename over de condensor:</t>
  </si>
  <si>
    <t>SANITAIR WARM WATER</t>
  </si>
  <si>
    <t>Capaciteitsprofiel gekend:</t>
  </si>
  <si>
    <t>Capaciteitsprofiel:</t>
  </si>
  <si>
    <t>Energie-efficiëntie gekend:</t>
  </si>
  <si>
    <t>Energie-efficiëntie:</t>
  </si>
  <si>
    <t>Warmtepomp uitgerust met een elektrische weerstand:</t>
  </si>
  <si>
    <t>Nominaal vermogen &gt; 400 kW</t>
  </si>
  <si>
    <t>PAC équipée d'une résistance électrique</t>
  </si>
  <si>
    <t>À rotor noyé avec régulation (excepté régulation marche/arrêt)</t>
  </si>
  <si>
    <t>Saumure</t>
  </si>
  <si>
    <t>XL</t>
  </si>
  <si>
    <t>Générateur de chaleur avec ballon intégré</t>
  </si>
  <si>
    <t>Encodage du SCOPon</t>
  </si>
  <si>
    <t>Calcul simplifié SCOPon</t>
  </si>
  <si>
    <t>EEI:</t>
  </si>
  <si>
    <t>Directe invoer van het geïnstalleerde vermogen:</t>
  </si>
  <si>
    <t>Geïnstalleerd vermogen:</t>
  </si>
  <si>
    <t>Type pompregeling:</t>
  </si>
  <si>
    <t>EEI gekend:</t>
  </si>
  <si>
    <t>Elektrisch vermogen van de pomp gekend:</t>
  </si>
  <si>
    <t>Elek. vermogen van de pomp voor warmtetoevoer naar de verdamper:</t>
  </si>
  <si>
    <t>Puissance (nominale ou thermique)</t>
  </si>
  <si>
    <t>Puissance nominale &gt; 400 kW</t>
  </si>
  <si>
    <t>Mise sur le marché antérieure au 26/9/2015</t>
  </si>
  <si>
    <t>Générateur utilisant des combustibles produits principalement par biomasse</t>
  </si>
  <si>
    <t>Valeur par défaut pour le rendement</t>
  </si>
  <si>
    <t>Puissance OFF</t>
  </si>
  <si>
    <t>Puissance TO</t>
  </si>
  <si>
    <t>Puissance SB</t>
  </si>
  <si>
    <t>Puissance CCH</t>
  </si>
  <si>
    <t>Ns 55°C</t>
  </si>
  <si>
    <t>Cette efficacité est-elle déterminée en intégrant la résistance électrique</t>
  </si>
  <si>
    <t>77 W</t>
  </si>
  <si>
    <t>75 W</t>
  </si>
  <si>
    <t>Bosch</t>
  </si>
  <si>
    <t>Compress 6000  4 AWE</t>
  </si>
  <si>
    <t>Compress 6000  6 AWE</t>
  </si>
  <si>
    <t>Compress 6000  6 AWE + WH 290 LP1 B</t>
  </si>
  <si>
    <t>Compress 6000  8 AWE</t>
  </si>
  <si>
    <t>Compress 6000  8 AWE + HR300</t>
  </si>
  <si>
    <t>Compress 6000 11s AWE</t>
  </si>
  <si>
    <t>Compress 6000  11t AWE</t>
  </si>
  <si>
    <t>Compress 6000 14t AWE</t>
  </si>
  <si>
    <t>Compress 6000  4 AWB</t>
  </si>
  <si>
    <t>Compress 6000  6 AWB</t>
  </si>
  <si>
    <t>Compress 6000  8 AWB</t>
  </si>
  <si>
    <t>Compress 6000 11s AWB</t>
  </si>
  <si>
    <t>Compress 6000  11t AWB</t>
  </si>
  <si>
    <t>Compress 6000 14t AWB</t>
  </si>
  <si>
    <t>Compress 6000  4 AWM</t>
  </si>
  <si>
    <t>Compress 6000  6 AWM</t>
  </si>
  <si>
    <t>Compress 6000  8 AWM</t>
  </si>
  <si>
    <t>Compress 6000 11s AWM</t>
  </si>
  <si>
    <t>Compress 6000  11t AWM</t>
  </si>
  <si>
    <t>Compress 6000 14t AWM</t>
  </si>
  <si>
    <t>Compress 6000  4 AWMS</t>
  </si>
  <si>
    <t>Compress 6000  6 AWMS</t>
  </si>
  <si>
    <t>Compress 6000  8 AWMS</t>
  </si>
  <si>
    <t>Compress 6000 11s AWMS</t>
  </si>
  <si>
    <t>Compress 6000  11t AWMS</t>
  </si>
  <si>
    <t>Compress 6000 14t AWMS</t>
  </si>
  <si>
    <t>Compress 7800iLW 6 MF</t>
  </si>
  <si>
    <t>Compress 7800iLW 8 MF</t>
  </si>
  <si>
    <t>Compress 7800iLW 12 MF</t>
  </si>
  <si>
    <t>Compress 7800iLW 16 MF</t>
  </si>
  <si>
    <t>Compress 7800iLW 6 F</t>
  </si>
  <si>
    <t>Compress 7800iLW 8 F</t>
  </si>
  <si>
    <t>Compress 7800iLW 12 F</t>
  </si>
  <si>
    <t>Compress 7800iLW 16 F</t>
  </si>
  <si>
    <t>Compress 7800iLW 6 F + HR300</t>
  </si>
  <si>
    <t>Compress 7800iLW 8 F + HR300</t>
  </si>
  <si>
    <t>Compress 7800iLW 12 F + HR300</t>
  </si>
  <si>
    <t>Compress 7800iLW 16 F + HR300</t>
  </si>
  <si>
    <t>Certificat PEB et Eco-design</t>
  </si>
  <si>
    <t>EPB certificaat en Eco-design</t>
  </si>
  <si>
    <t>Compress 3400iAWS 4 ORE-S</t>
  </si>
  <si>
    <t xml:space="preserve"> Compress 3400iAWS 4 ORE-S + HR300</t>
  </si>
  <si>
    <t>Compress 3400iAWS 6 ORE-S</t>
  </si>
  <si>
    <t xml:space="preserve"> Compress 3400iAWS 6 ORE-S + HR300</t>
  </si>
  <si>
    <t>Compress 3400iAWS 8 ORE-S</t>
  </si>
  <si>
    <t xml:space="preserve"> Compress 3400iAWS 8 ORE-S + HR300</t>
  </si>
  <si>
    <t>Compress 3400iAWS 10 ORE-S</t>
  </si>
  <si>
    <t xml:space="preserve"> Compress 3400iAWS 10 ORE-S + HR300</t>
  </si>
  <si>
    <t>Compress 3400iAWS 12 ORE-S</t>
  </si>
  <si>
    <t xml:space="preserve"> Compress 3400iAWS 12 ORE-S + HR300</t>
  </si>
  <si>
    <t>Compress 3400iAWS 14 ORE-S</t>
  </si>
  <si>
    <t xml:space="preserve"> Compress 3400iAWS 14 ORE-S + HR300</t>
  </si>
  <si>
    <t>Compress 3400iAWS 10 ORE-T</t>
  </si>
  <si>
    <t>Compress 3400iAWS 12 ORE-T</t>
  </si>
  <si>
    <t>Compress 3400iAWS 14 ORE-T</t>
  </si>
  <si>
    <t>Compress 3400iAWS 4 ORB-S</t>
  </si>
  <si>
    <t>Compress 3400iAWS 6 ORB-S</t>
  </si>
  <si>
    <t>Compress 3400iAWS 8 ORB-S</t>
  </si>
  <si>
    <t>Compress 3400iAWS 10 ORB-S</t>
  </si>
  <si>
    <t>Compress 3400iAWS 12 ORB-S</t>
  </si>
  <si>
    <t>Compress 3400iAWS 14 ORB-S</t>
  </si>
  <si>
    <t>Compress 3400iAWS 10 ORB-T</t>
  </si>
  <si>
    <t>Compress 3400iAWS 12 ORB-T</t>
  </si>
  <si>
    <t>Compress 3400iAWS 14 ORB-T</t>
  </si>
  <si>
    <t>Compress 3400iAWS 4 ORM-S</t>
  </si>
  <si>
    <t>Compress 3400iAWS 6 ORM-S</t>
  </si>
  <si>
    <t>Compress 3400iAWS 8 ORM-S</t>
  </si>
  <si>
    <t>Compress 3400iAWS 10 ORM-S</t>
  </si>
  <si>
    <t>Compress 3400iAWS 12 ORM-S</t>
  </si>
  <si>
    <t>Compress 3400iAWS 14 ORM-S</t>
  </si>
  <si>
    <t>Compress 3400iAWS 10 ORM-T</t>
  </si>
  <si>
    <t>Compress 3400iAWS 12 ORM-T</t>
  </si>
  <si>
    <t>Compress 3400iAWS 14 ORM-T</t>
  </si>
  <si>
    <t>Compress 5800iAW 4 ORM-S</t>
  </si>
  <si>
    <t>Compress 5800iAW 5 ORM-S</t>
  </si>
  <si>
    <t>Compress 5800iAW 7 ORM-S</t>
  </si>
  <si>
    <t>Compress 5800iAW 10 ORM-T</t>
  </si>
  <si>
    <t>Compress 5800iAW 12 ORM-T</t>
  </si>
  <si>
    <t>Compress 5800iAW 4 ORE-S</t>
  </si>
  <si>
    <t>Compress 5800iAW 5 ORE-S</t>
  </si>
  <si>
    <t>Compress 5800iAW 7 ORE-S</t>
  </si>
  <si>
    <t>Compress 5800iAW 10 ORE-T</t>
  </si>
  <si>
    <t>Compress 5800iAW 12 ORE-T</t>
  </si>
  <si>
    <t>Compress 2000 AWF 4 R-S</t>
  </si>
  <si>
    <t>Compress 2000 AWF 6 R-S</t>
  </si>
  <si>
    <t>Compress 2000 AWF 8 R-S</t>
  </si>
  <si>
    <t>Compress 2000 AWF 12 R-T</t>
  </si>
  <si>
    <t>Compress 2000 AWF 14 R-T</t>
  </si>
  <si>
    <t>Compress 2000 AWF 16 R-T</t>
  </si>
  <si>
    <t>87 W</t>
  </si>
  <si>
    <t>Onbekend</t>
  </si>
  <si>
    <t>Non applicable</t>
  </si>
  <si>
    <t>Configuratie van het opslagvat of de warmtewisselaar:</t>
  </si>
  <si>
    <t>128,8 %</t>
  </si>
  <si>
    <t>121 %</t>
  </si>
  <si>
    <t>115,6 %</t>
  </si>
  <si>
    <t>124 %</t>
  </si>
  <si>
    <t>90 %</t>
  </si>
  <si>
    <t>129 %</t>
  </si>
  <si>
    <t>127 %</t>
  </si>
  <si>
    <t>93,1 %</t>
  </si>
  <si>
    <t>112,3 %</t>
  </si>
  <si>
    <t>123,5 %</t>
  </si>
  <si>
    <t>127,3 %</t>
  </si>
  <si>
    <t>112,7 %</t>
  </si>
  <si>
    <t>Subtype toestel</t>
  </si>
  <si>
    <t>Vermogen (nominaal of thermisch)</t>
  </si>
  <si>
    <t>Vermogensbereik</t>
  </si>
  <si>
    <t>Source de chaleur pour la détermination du Scopon</t>
  </si>
  <si>
    <t>Vermogensbereik:</t>
  </si>
  <si>
    <t xml:space="preserve">Met warmteopslag: </t>
  </si>
  <si>
    <t>≤ 70</t>
  </si>
  <si>
    <t>De energie-efficiëntie is bepaald met inbegrip van de elektrische weerstand:</t>
  </si>
  <si>
    <t>De energie-efficiëntie is bepaald met inbegrip van de weerstand</t>
  </si>
  <si>
    <t>HULPENERGIE CIRCULATIEPOMPEN</t>
  </si>
  <si>
    <t>Plage de puissance</t>
  </si>
  <si>
    <t>Avec stockage de chaleur (pas instantané)</t>
  </si>
  <si>
    <t>Plage de puissance :</t>
  </si>
  <si>
    <t>AUXILIAIRES DE DISTRIBUTION LOCAUX - CIRCULATEURS</t>
  </si>
  <si>
    <t>In te vullen door de verslaggever</t>
  </si>
  <si>
    <t>SWW</t>
  </si>
  <si>
    <t>Elektrisch vermogen van de pomp gekend</t>
  </si>
  <si>
    <t>ECS</t>
  </si>
  <si>
    <t>In te vullen door de verslaggever, indien van toepassing</t>
  </si>
  <si>
    <t>À remplir par le certificateur, le cas échéant</t>
  </si>
  <si>
    <t>Inconnu</t>
  </si>
  <si>
    <t>CIRCULATEURS</t>
  </si>
  <si>
    <t xml:space="preserve">Fluide caloporteur du condenseur </t>
  </si>
  <si>
    <r>
      <t>Invoer van SCOP</t>
    </r>
    <r>
      <rPr>
        <b/>
        <sz val="10"/>
        <color theme="1"/>
        <rFont val="Calibri"/>
        <family val="2"/>
        <scheme val="minor"/>
      </rPr>
      <t>on</t>
    </r>
  </si>
  <si>
    <t>De warmtepomp wordt als actieve koelmachine gebruikt</t>
  </si>
  <si>
    <r>
      <t>Température à laquelle est déterminé le SCOP</t>
    </r>
    <r>
      <rPr>
        <b/>
        <sz val="10"/>
        <color theme="1"/>
        <rFont val="Calibri"/>
        <family val="2"/>
        <scheme val="minor"/>
      </rPr>
      <t xml:space="preserve">on </t>
    </r>
    <r>
      <rPr>
        <b/>
        <sz val="11"/>
        <color theme="1"/>
        <rFont val="Calibri"/>
        <family val="2"/>
        <scheme val="minor"/>
      </rPr>
      <t>ou SGUE</t>
    </r>
    <r>
      <rPr>
        <b/>
        <sz val="10"/>
        <color theme="1"/>
        <rFont val="Calibri"/>
        <family val="2"/>
        <scheme val="minor"/>
      </rPr>
      <t>h</t>
    </r>
  </si>
  <si>
    <r>
      <t xml:space="preserve">Efficacité énergétique </t>
    </r>
    <r>
      <rPr>
        <b/>
        <sz val="11"/>
        <color theme="1"/>
        <rFont val="Calibri"/>
        <family val="2"/>
      </rPr>
      <t>ƞ</t>
    </r>
    <r>
      <rPr>
        <b/>
        <sz val="10"/>
        <color theme="1"/>
        <rFont val="Calibri"/>
        <family val="2"/>
      </rPr>
      <t>wh</t>
    </r>
  </si>
  <si>
    <t>CIRCULATIEPOMPEN</t>
  </si>
  <si>
    <t>Puissance électrique de la pompe connue :</t>
  </si>
  <si>
    <t>Puissance électrique de la pompe vers l'évoraporateur :</t>
  </si>
  <si>
    <t>Configuration du stockage ou de l'échangeur :</t>
  </si>
  <si>
    <t>Cette efficacité est-elle déterminée en intégrant la résistance électrique :</t>
  </si>
  <si>
    <t>Introduction directe de la puissance installée :</t>
  </si>
  <si>
    <t>Puissance installée :</t>
  </si>
  <si>
    <t>Type de circulateur :</t>
  </si>
  <si>
    <t>EEI connu :</t>
  </si>
  <si>
    <t>EEI :</t>
  </si>
  <si>
    <t>GÉNÉRATEUR</t>
  </si>
  <si>
    <t xml:space="preserve">րS 55°C: </t>
  </si>
  <si>
    <r>
      <t>Temperatuur waarbij de SCOP</t>
    </r>
    <r>
      <rPr>
        <vertAlign val="subscript"/>
        <sz val="10"/>
        <color theme="1"/>
        <rFont val="Bosch Office Sans"/>
      </rPr>
      <t>on</t>
    </r>
    <r>
      <rPr>
        <sz val="10"/>
        <color theme="1"/>
        <rFont val="Bosch Office Sans"/>
      </rPr>
      <t xml:space="preserve"> of SGUE</t>
    </r>
    <r>
      <rPr>
        <vertAlign val="subscript"/>
        <sz val="10"/>
        <color theme="1"/>
        <rFont val="Bosch Office Sans"/>
      </rPr>
      <t>h</t>
    </r>
    <r>
      <rPr>
        <sz val="10"/>
        <color theme="1"/>
        <rFont val="Bosch Office Sans"/>
      </rPr>
      <t xml:space="preserve"> bepaald werd:</t>
    </r>
  </si>
  <si>
    <r>
      <t>Warmtebron waarvoor SCOP</t>
    </r>
    <r>
      <rPr>
        <vertAlign val="subscript"/>
        <sz val="9"/>
        <color theme="1"/>
        <rFont val="Bosch Office Sans"/>
      </rPr>
      <t>on</t>
    </r>
    <r>
      <rPr>
        <sz val="9"/>
        <color theme="1"/>
        <rFont val="Bosch Office Sans"/>
      </rPr>
      <t xml:space="preserve"> </t>
    </r>
    <r>
      <rPr>
        <sz val="10"/>
        <color theme="1"/>
        <rFont val="Bosch Office Sans"/>
      </rPr>
      <t>of SGUE</t>
    </r>
    <r>
      <rPr>
        <vertAlign val="subscript"/>
        <sz val="9"/>
        <color theme="1"/>
        <rFont val="Bosch Office Sans"/>
      </rPr>
      <t>h</t>
    </r>
    <r>
      <rPr>
        <sz val="9"/>
        <color theme="1"/>
        <rFont val="Bosch Office Sans"/>
      </rPr>
      <t xml:space="preserve"> </t>
    </r>
    <r>
      <rPr>
        <sz val="10"/>
        <color theme="1"/>
        <rFont val="Bosch Office Sans"/>
      </rPr>
      <t>werd bepaald:</t>
    </r>
  </si>
  <si>
    <r>
      <t>Invoer van SCOP</t>
    </r>
    <r>
      <rPr>
        <vertAlign val="subscript"/>
        <sz val="10"/>
        <color theme="1"/>
        <rFont val="Bosch Office Sans"/>
      </rPr>
      <t>on</t>
    </r>
    <r>
      <rPr>
        <sz val="10"/>
        <color theme="1"/>
        <rFont val="Bosch Office Sans"/>
      </rPr>
      <t xml:space="preserve"> :</t>
    </r>
  </si>
  <si>
    <r>
      <t>Température à laquelle est déterminé le SCOP</t>
    </r>
    <r>
      <rPr>
        <vertAlign val="subscript"/>
        <sz val="10"/>
        <color theme="1"/>
        <rFont val="Bosch Office Sans"/>
      </rPr>
      <t>on</t>
    </r>
    <r>
      <rPr>
        <sz val="10"/>
        <color theme="1"/>
        <rFont val="Bosch Office Sans"/>
      </rPr>
      <t xml:space="preserve"> ou SGUE</t>
    </r>
    <r>
      <rPr>
        <vertAlign val="subscript"/>
        <sz val="10"/>
        <color theme="1"/>
        <rFont val="Bosch Office Sans"/>
      </rPr>
      <t>h</t>
    </r>
    <r>
      <rPr>
        <sz val="10"/>
        <color theme="1"/>
        <rFont val="Bosch Office Sans"/>
      </rPr>
      <t xml:space="preserve"> :</t>
    </r>
  </si>
  <si>
    <r>
      <t>Encodage du SCOP</t>
    </r>
    <r>
      <rPr>
        <vertAlign val="subscript"/>
        <sz val="10"/>
        <color theme="1"/>
        <rFont val="Bosch Office Sans"/>
      </rPr>
      <t>on</t>
    </r>
    <r>
      <rPr>
        <sz val="10"/>
        <color theme="1"/>
        <rFont val="Bosch Office Sans"/>
      </rPr>
      <t xml:space="preserve"> :</t>
    </r>
  </si>
  <si>
    <t>րS 55°C :</t>
  </si>
  <si>
    <r>
      <t>Source de chaleur pour la détermination du SCOP</t>
    </r>
    <r>
      <rPr>
        <vertAlign val="subscript"/>
        <sz val="10"/>
        <color theme="1"/>
        <rFont val="Bosch Office Sans"/>
      </rPr>
      <t>on</t>
    </r>
    <r>
      <rPr>
        <sz val="10"/>
        <color theme="1"/>
        <rFont val="Bosch Office Sans"/>
      </rPr>
      <t xml:space="preserve"> ou SGUE</t>
    </r>
    <r>
      <rPr>
        <vertAlign val="subscript"/>
        <sz val="10"/>
        <color theme="1"/>
        <rFont val="Bosch Office Sans"/>
      </rPr>
      <t>h</t>
    </r>
    <r>
      <rPr>
        <sz val="10"/>
        <color theme="1"/>
        <rFont val="Bosch Office Sans"/>
      </rPr>
      <t xml:space="preserve"> :</t>
    </r>
  </si>
  <si>
    <r>
      <t>Vereenvoudige berekening SCOP</t>
    </r>
    <r>
      <rPr>
        <sz val="9"/>
        <color theme="1"/>
        <rFont val="Arial"/>
        <family val="2"/>
      </rPr>
      <t>on</t>
    </r>
  </si>
  <si>
    <t>Compress 2000 AWF 10 R-S</t>
  </si>
  <si>
    <t>Compress 7000 12 LWM</t>
  </si>
  <si>
    <t>Compress 7000 12 LWM Solar</t>
  </si>
  <si>
    <t>Poff (kW)</t>
  </si>
  <si>
    <t>Pto (kW)</t>
  </si>
  <si>
    <t>Psb (kW)</t>
  </si>
  <si>
    <r>
      <t>Vermogen in uit-stand (P</t>
    </r>
    <r>
      <rPr>
        <vertAlign val="subscript"/>
        <sz val="10"/>
        <color theme="1"/>
        <rFont val="Bosch Office Sans"/>
      </rPr>
      <t>OFF</t>
    </r>
    <r>
      <rPr>
        <sz val="10"/>
        <color theme="1"/>
        <rFont val="Bosch Office Sans"/>
      </rPr>
      <t>):</t>
    </r>
  </si>
  <si>
    <r>
      <t>TO-vermogen (P</t>
    </r>
    <r>
      <rPr>
        <vertAlign val="subscript"/>
        <sz val="10"/>
        <color theme="1"/>
        <rFont val="Bosch Office Sans"/>
      </rPr>
      <t>TO</t>
    </r>
    <r>
      <rPr>
        <sz val="10"/>
        <color theme="1"/>
        <rFont val="Bosch Office Sans"/>
      </rPr>
      <t>):</t>
    </r>
  </si>
  <si>
    <r>
      <t>Stand-by-vermogen (P</t>
    </r>
    <r>
      <rPr>
        <vertAlign val="subscript"/>
        <sz val="10"/>
        <color theme="1"/>
        <rFont val="Bosch Office Sans"/>
      </rPr>
      <t>SB</t>
    </r>
    <r>
      <rPr>
        <sz val="10"/>
        <color theme="1"/>
        <rFont val="Bosch Office Sans"/>
      </rPr>
      <t>):</t>
    </r>
  </si>
  <si>
    <r>
      <t>CCH-vermogen (P</t>
    </r>
    <r>
      <rPr>
        <vertAlign val="subscript"/>
        <sz val="10"/>
        <color theme="1"/>
        <rFont val="Bosch Office Sans"/>
      </rPr>
      <t>CK</t>
    </r>
    <r>
      <rPr>
        <sz val="10"/>
        <color theme="1"/>
        <rFont val="Bosch Office Sans"/>
      </rPr>
      <t>):</t>
    </r>
  </si>
  <si>
    <r>
      <t>Puissance OFF (P</t>
    </r>
    <r>
      <rPr>
        <vertAlign val="subscript"/>
        <sz val="10"/>
        <color theme="1"/>
        <rFont val="Bosch Office Sans"/>
      </rPr>
      <t>OFF</t>
    </r>
    <r>
      <rPr>
        <sz val="10"/>
        <color theme="1"/>
        <rFont val="Bosch Office Sans"/>
      </rPr>
      <t>) :</t>
    </r>
  </si>
  <si>
    <r>
      <t>Puissance TO (P</t>
    </r>
    <r>
      <rPr>
        <vertAlign val="subscript"/>
        <sz val="10"/>
        <color theme="1"/>
        <rFont val="Bosch Office Sans"/>
      </rPr>
      <t>TO</t>
    </r>
    <r>
      <rPr>
        <sz val="10"/>
        <color theme="1"/>
        <rFont val="Bosch Office Sans"/>
      </rPr>
      <t>) :</t>
    </r>
  </si>
  <si>
    <r>
      <t>Puissance SB (P</t>
    </r>
    <r>
      <rPr>
        <vertAlign val="subscript"/>
        <sz val="10"/>
        <color theme="1"/>
        <rFont val="Bosch Office Sans"/>
      </rPr>
      <t>SB</t>
    </r>
    <r>
      <rPr>
        <sz val="10"/>
        <color theme="1"/>
        <rFont val="Bosch Office Sans"/>
      </rPr>
      <t>) :</t>
    </r>
  </si>
  <si>
    <r>
      <t>Puissance CCH (P</t>
    </r>
    <r>
      <rPr>
        <vertAlign val="subscript"/>
        <sz val="10"/>
        <color theme="1"/>
        <rFont val="Bosch Office Sans"/>
      </rPr>
      <t>CK</t>
    </r>
    <r>
      <rPr>
        <sz val="10"/>
        <color theme="1"/>
        <rFont val="Bosch Office Sans"/>
      </rPr>
      <t>) :</t>
    </r>
  </si>
  <si>
    <t>96 %</t>
  </si>
  <si>
    <t>106 %</t>
  </si>
  <si>
    <t>98 %</t>
  </si>
  <si>
    <t>91 %</t>
  </si>
  <si>
    <t>92 %</t>
  </si>
  <si>
    <t>94 %</t>
  </si>
  <si>
    <t>103 %</t>
  </si>
  <si>
    <t>101 %</t>
  </si>
  <si>
    <t>89 %</t>
  </si>
  <si>
    <t>126 %</t>
  </si>
  <si>
    <r>
      <t>Vermogen (P</t>
    </r>
    <r>
      <rPr>
        <vertAlign val="subscript"/>
        <sz val="10"/>
        <color theme="1"/>
        <rFont val="Bosch Office Sans"/>
      </rPr>
      <t>rated</t>
    </r>
    <r>
      <rPr>
        <sz val="10"/>
        <color theme="1"/>
        <rFont val="Bosch Office Sans"/>
      </rPr>
      <t>):</t>
    </r>
  </si>
  <si>
    <r>
      <t>Puissance (P</t>
    </r>
    <r>
      <rPr>
        <vertAlign val="subscript"/>
        <sz val="10"/>
        <color theme="1"/>
        <rFont val="Bosch Office Sans"/>
      </rPr>
      <t>rated</t>
    </r>
    <r>
      <rPr>
        <sz val="10"/>
        <color theme="1"/>
        <rFont val="Bosch Office Sans"/>
      </rPr>
      <t>) :</t>
    </r>
  </si>
  <si>
    <t>125 %</t>
  </si>
  <si>
    <t>104 %</t>
  </si>
  <si>
    <t>120 %</t>
  </si>
  <si>
    <t>85 %</t>
  </si>
  <si>
    <t>95 %</t>
  </si>
  <si>
    <t>À remplir par le certificateur</t>
  </si>
  <si>
    <t>Ce certificat est valable à partir du 01/01/2026.</t>
  </si>
  <si>
    <t>Dit stavingscertificaat is geldig vanaf 01/01/2026.</t>
  </si>
  <si>
    <t>Compress 3400iAWS 4 ORE-S + HR300</t>
  </si>
  <si>
    <t>Compress 3400iAWS 6 ORE-S + HR300</t>
  </si>
  <si>
    <t>Compress 3400iAWS 8 ORE-S + HR300</t>
  </si>
  <si>
    <t>Compress 3400iAWS 10 ORE-S + HR300</t>
  </si>
  <si>
    <t>Compress 3400iAWS 12 ORE-S + HR300</t>
  </si>
  <si>
    <t>Compress 3400iAWS 14 ORE-S + HR300</t>
  </si>
  <si>
    <t>Compress 3800iAW 4 OM-S</t>
  </si>
  <si>
    <t>Compress 3800iAW 6 OM-S</t>
  </si>
  <si>
    <t>Compress 3800iAW 7 OM-S</t>
  </si>
  <si>
    <t>Compress 3800iAW 10 OM-S</t>
  </si>
  <si>
    <t>Compress 3800iAW 13 OM-S</t>
  </si>
  <si>
    <t>Compress 3800iAW 10 OM-T</t>
  </si>
  <si>
    <t>Compress 3800iAW 13 OM-T</t>
  </si>
  <si>
    <t>Compress 3800iAW 4 OMH-S</t>
  </si>
  <si>
    <t>Compress 3800iAW 6 OMH-S</t>
  </si>
  <si>
    <t>Compress 3800iAW 7 OMH-S</t>
  </si>
  <si>
    <t>Compress 3800iAW 10 OMH-S</t>
  </si>
  <si>
    <t>Compress 3800iAW 13 OMH-S</t>
  </si>
  <si>
    <t>Compress 3800iAW 10 OMH-T</t>
  </si>
  <si>
    <t>Compress 3800iAW 13 OMH-T</t>
  </si>
  <si>
    <t>Compress 3800iAW 4 OE-S</t>
  </si>
  <si>
    <t>Compress 3800iAW 6 OE-S</t>
  </si>
  <si>
    <t>Compress 3800iAW 7 OE-S</t>
  </si>
  <si>
    <t>Compress 3800iAW 10 OE-S</t>
  </si>
  <si>
    <t>Compress 3800iAW 13 OE-S</t>
  </si>
  <si>
    <t>Compress 3800iAW 10 OE-T</t>
  </si>
  <si>
    <t>Compress 3800iAW 13 OE-T</t>
  </si>
  <si>
    <t>152 %</t>
  </si>
  <si>
    <t>149 %</t>
  </si>
  <si>
    <t>Pck (kW) "CCH"</t>
  </si>
  <si>
    <t>neen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</si>
</sst>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1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0"/>
      <color theme="1"/>
      <name val="Arial"/>
      <family val="2"/>
    </font>
    <font>
      <sz val="9"/>
      <color theme="1"/>
      <name val="Arial"/>
      <family val="2"/>
    </font>
    <font>
      <b/>
      <sz val="10"/>
      <color theme="1"/>
      <name val="Bosch Office Sans"/>
    </font>
    <font>
      <sz val="8.5"/>
      <color theme="1"/>
      <name val="Bosch Office Sans"/>
    </font>
    <font>
      <sz val="10"/>
      <color theme="1"/>
      <name val="Bosch Office Sans"/>
    </font>
    <font>
      <i/>
      <sz val="9"/>
      <color theme="1"/>
      <name val="Bosch Office Sans"/>
    </font>
    <font>
      <sz val="9"/>
      <color theme="1"/>
      <name val="Bosch Office Sans"/>
    </font>
    <font>
      <sz val="10"/>
      <name val="Arial Cyr"/>
      <charset val="204"/>
    </font>
    <font>
      <sz val="8"/>
      <name val="Arial"/>
      <family val="2"/>
    </font>
    <font>
      <sz val="7.5"/>
      <color theme="1"/>
      <name val="Bosch Office Sans"/>
    </font>
    <font>
      <i/>
      <sz val="10"/>
      <color theme="1"/>
      <name val="Bosch Office Sans"/>
    </font>
    <font>
      <b/>
      <sz val="22"/>
      <name val="Bosch Office Sans"/>
    </font>
    <font>
      <b/>
      <u/>
      <sz val="11"/>
      <color rgb="FF0070C0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rgb="FF00B0F0"/>
      <name val="Arial"/>
      <family val="2"/>
    </font>
    <font>
      <b/>
      <sz val="11"/>
      <color rgb="FF00B0F0"/>
      <name val="Calibri"/>
      <family val="2"/>
      <scheme val="minor"/>
    </font>
    <font>
      <b/>
      <sz val="10"/>
      <color rgb="FF00B0F0"/>
      <name val="Arial"/>
      <family val="2"/>
    </font>
    <font>
      <b/>
      <u/>
      <sz val="11"/>
      <color rgb="FF00B0F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0"/>
      <color theme="1"/>
      <name val="Calibri"/>
      <family val="2"/>
    </font>
    <font>
      <vertAlign val="subscript"/>
      <sz val="10"/>
      <color theme="1"/>
      <name val="Bosch Office Sans"/>
    </font>
    <font>
      <vertAlign val="subscript"/>
      <sz val="9"/>
      <color theme="1"/>
      <name val="Bosch Office Sans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1" fillId="0" borderId="0"/>
  </cellStyleXfs>
  <cellXfs count="93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/>
    <xf numFmtId="0" fontId="0" fillId="2" borderId="0" xfId="0" applyFill="1" applyAlignment="1" applyProtection="1">
      <alignment horizontal="left" vertical="top"/>
      <protection hidden="1"/>
    </xf>
    <xf numFmtId="0" fontId="1" fillId="2" borderId="0" xfId="0" applyFont="1" applyFill="1" applyAlignment="1" applyProtection="1">
      <alignment horizontal="left" vertical="top"/>
      <protection hidden="1"/>
    </xf>
    <xf numFmtId="0" fontId="5" fillId="2" borderId="0" xfId="0" applyFont="1" applyFill="1" applyAlignment="1" applyProtection="1">
      <alignment horizontal="left" vertical="top" wrapText="1"/>
      <protection hidden="1"/>
    </xf>
    <xf numFmtId="0" fontId="0" fillId="0" borderId="0" xfId="0" applyAlignment="1" applyProtection="1">
      <alignment horizontal="left" vertical="top"/>
      <protection hidden="1"/>
    </xf>
    <xf numFmtId="0" fontId="1" fillId="0" borderId="0" xfId="0" applyFont="1" applyAlignment="1">
      <alignment horizontal="center"/>
    </xf>
    <xf numFmtId="0" fontId="6" fillId="2" borderId="0" xfId="0" applyFont="1" applyFill="1" applyAlignment="1" applyProtection="1">
      <alignment vertical="top"/>
      <protection hidden="1"/>
    </xf>
    <xf numFmtId="0" fontId="7" fillId="2" borderId="0" xfId="0" applyFont="1" applyFill="1" applyAlignment="1" applyProtection="1">
      <alignment horizontal="left" vertical="top"/>
      <protection hidden="1"/>
    </xf>
    <xf numFmtId="0" fontId="0" fillId="2" borderId="0" xfId="0" applyFill="1" applyAlignment="1" applyProtection="1">
      <alignment vertical="top"/>
      <protection hidden="1"/>
    </xf>
    <xf numFmtId="0" fontId="8" fillId="2" borderId="0" xfId="0" applyFont="1" applyFill="1" applyAlignment="1" applyProtection="1">
      <alignment vertical="top"/>
      <protection hidden="1"/>
    </xf>
    <xf numFmtId="0" fontId="1" fillId="2" borderId="0" xfId="0" applyFont="1" applyFill="1" applyAlignment="1" applyProtection="1">
      <alignment vertical="top"/>
      <protection hidden="1"/>
    </xf>
    <xf numFmtId="0" fontId="2" fillId="0" borderId="0" xfId="0" applyFont="1" applyAlignment="1">
      <alignment horizontal="center" wrapText="1"/>
    </xf>
    <xf numFmtId="0" fontId="1" fillId="2" borderId="0" xfId="0" applyFont="1" applyFill="1" applyAlignment="1" applyProtection="1">
      <alignment horizontal="left" vertical="top" wrapText="1"/>
      <protection hidden="1"/>
    </xf>
    <xf numFmtId="0" fontId="0" fillId="0" borderId="0" xfId="1" applyFont="1" applyAlignment="1" applyProtection="1">
      <alignment horizontal="left"/>
      <protection locked="0"/>
    </xf>
    <xf numFmtId="0" fontId="9" fillId="2" borderId="0" xfId="0" applyFont="1" applyFill="1" applyAlignment="1" applyProtection="1">
      <alignment horizontal="left" vertical="top"/>
      <protection hidden="1"/>
    </xf>
    <xf numFmtId="0" fontId="8" fillId="2" borderId="0" xfId="0" applyFont="1" applyFill="1" applyAlignment="1" applyProtection="1">
      <alignment horizontal="left" vertical="top"/>
      <protection hidden="1"/>
    </xf>
    <xf numFmtId="0" fontId="10" fillId="2" borderId="0" xfId="0" applyFont="1" applyFill="1" applyAlignment="1" applyProtection="1">
      <alignment horizontal="left" vertical="top" wrapText="1"/>
      <protection hidden="1"/>
    </xf>
    <xf numFmtId="0" fontId="6" fillId="2" borderId="0" xfId="0" applyFont="1" applyFill="1" applyAlignment="1" applyProtection="1">
      <alignment horizontal="left" vertical="top"/>
      <protection hidden="1"/>
    </xf>
    <xf numFmtId="0" fontId="13" fillId="2" borderId="0" xfId="0" applyFont="1" applyFill="1" applyAlignment="1" applyProtection="1">
      <alignment horizontal="left" vertical="top" wrapText="1"/>
      <protection hidden="1"/>
    </xf>
    <xf numFmtId="0" fontId="14" fillId="2" borderId="0" xfId="0" applyFont="1" applyFill="1" applyAlignment="1" applyProtection="1">
      <alignment horizontal="left" vertical="top"/>
      <protection hidden="1"/>
    </xf>
    <xf numFmtId="0" fontId="6" fillId="2" borderId="0" xfId="0" applyFont="1" applyFill="1" applyAlignment="1" applyProtection="1">
      <alignment horizontal="left" vertical="top" wrapText="1"/>
      <protection hidden="1"/>
    </xf>
    <xf numFmtId="164" fontId="6" fillId="2" borderId="0" xfId="0" applyNumberFormat="1" applyFont="1" applyFill="1" applyAlignment="1" applyProtection="1">
      <alignment horizontal="left" vertical="top"/>
      <protection hidden="1"/>
    </xf>
    <xf numFmtId="164" fontId="6" fillId="2" borderId="0" xfId="0" applyNumberFormat="1" applyFont="1" applyFill="1" applyAlignment="1" applyProtection="1">
      <alignment vertical="top"/>
      <protection hidden="1"/>
    </xf>
    <xf numFmtId="1" fontId="6" fillId="2" borderId="0" xfId="0" applyNumberFormat="1" applyFont="1" applyFill="1" applyAlignment="1" applyProtection="1">
      <alignment horizontal="left" vertical="top"/>
      <protection hidden="1"/>
    </xf>
    <xf numFmtId="0" fontId="9" fillId="2" borderId="0" xfId="0" applyFont="1" applyFill="1" applyAlignment="1" applyProtection="1">
      <alignment horizontal="left" vertical="top" wrapText="1"/>
      <protection hidden="1"/>
    </xf>
    <xf numFmtId="0" fontId="8" fillId="0" borderId="0" xfId="0" applyFont="1" applyAlignment="1" applyProtection="1">
      <alignment horizontal="left" vertical="top"/>
      <protection hidden="1"/>
    </xf>
    <xf numFmtId="0" fontId="8" fillId="2" borderId="0" xfId="0" applyFont="1" applyFill="1" applyAlignment="1" applyProtection="1">
      <alignment vertical="top" wrapText="1"/>
      <protection hidden="1"/>
    </xf>
    <xf numFmtId="0" fontId="8" fillId="0" borderId="0" xfId="0" applyFont="1" applyAlignment="1">
      <alignment vertical="top"/>
    </xf>
    <xf numFmtId="0" fontId="6" fillId="0" borderId="0" xfId="0" applyFont="1" applyAlignment="1" applyProtection="1">
      <alignment horizontal="center" vertical="top"/>
      <protection hidden="1"/>
    </xf>
    <xf numFmtId="0" fontId="6" fillId="2" borderId="0" xfId="0" applyFont="1" applyFill="1" applyAlignment="1" applyProtection="1">
      <alignment vertical="top" wrapText="1"/>
      <protection hidden="1"/>
    </xf>
    <xf numFmtId="0" fontId="0" fillId="0" borderId="0" xfId="0" applyAlignment="1">
      <alignment horizontal="center"/>
    </xf>
    <xf numFmtId="0" fontId="16" fillId="0" borderId="0" xfId="0" applyFont="1"/>
    <xf numFmtId="0" fontId="8" fillId="2" borderId="0" xfId="0" applyFont="1" applyFill="1" applyAlignment="1" applyProtection="1">
      <alignment horizontal="left" vertical="top" wrapText="1"/>
      <protection hidden="1"/>
    </xf>
    <xf numFmtId="0" fontId="18" fillId="0" borderId="0" xfId="0" applyFont="1" applyAlignment="1">
      <alignment horizontal="center"/>
    </xf>
    <xf numFmtId="0" fontId="19" fillId="2" borderId="0" xfId="0" applyFont="1" applyFill="1" applyAlignment="1" applyProtection="1">
      <alignment vertical="top"/>
      <protection hidden="1"/>
    </xf>
    <xf numFmtId="0" fontId="20" fillId="2" borderId="0" xfId="0" applyFont="1" applyFill="1" applyAlignment="1" applyProtection="1">
      <alignment vertical="top"/>
      <protection hidden="1"/>
    </xf>
    <xf numFmtId="0" fontId="20" fillId="0" borderId="0" xfId="0" applyFont="1"/>
    <xf numFmtId="0" fontId="20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8" fillId="2" borderId="0" xfId="0" applyFont="1" applyFill="1" applyAlignment="1">
      <alignment vertical="top"/>
    </xf>
    <xf numFmtId="0" fontId="21" fillId="0" borderId="0" xfId="0" applyFont="1"/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 wrapText="1"/>
    </xf>
    <xf numFmtId="0" fontId="22" fillId="0" borderId="0" xfId="0" applyFont="1" applyAlignment="1">
      <alignment wrapText="1"/>
    </xf>
    <xf numFmtId="0" fontId="21" fillId="0" borderId="0" xfId="0" applyFont="1" applyAlignment="1">
      <alignment horizontal="left"/>
    </xf>
    <xf numFmtId="0" fontId="24" fillId="0" borderId="0" xfId="0" applyFont="1" applyAlignment="1">
      <alignment horizontal="center"/>
    </xf>
    <xf numFmtId="0" fontId="24" fillId="0" borderId="0" xfId="0" applyFont="1" applyAlignment="1">
      <alignment horizontal="left"/>
    </xf>
    <xf numFmtId="49" fontId="21" fillId="0" borderId="0" xfId="0" applyNumberFormat="1" applyFont="1" applyAlignment="1">
      <alignment horizontal="left"/>
    </xf>
    <xf numFmtId="0" fontId="19" fillId="0" borderId="0" xfId="0" applyFont="1" applyAlignment="1">
      <alignment horizontal="center"/>
    </xf>
    <xf numFmtId="0" fontId="17" fillId="0" borderId="0" xfId="0" applyFont="1"/>
    <xf numFmtId="0" fontId="21" fillId="0" borderId="0" xfId="0" applyFont="1" applyAlignment="1">
      <alignment horizontal="center"/>
    </xf>
    <xf numFmtId="0" fontId="25" fillId="0" borderId="0" xfId="0" applyFont="1"/>
    <xf numFmtId="0" fontId="0" fillId="0" borderId="0" xfId="0" applyAlignment="1" applyProtection="1">
      <alignment vertical="top"/>
      <protection hidden="1"/>
    </xf>
    <xf numFmtId="49" fontId="3" fillId="0" borderId="0" xfId="0" applyNumberFormat="1" applyFont="1"/>
    <xf numFmtId="49" fontId="0" fillId="0" borderId="0" xfId="0" applyNumberFormat="1"/>
    <xf numFmtId="49" fontId="0" fillId="0" borderId="0" xfId="0" applyNumberFormat="1" applyAlignment="1">
      <alignment horizontal="left"/>
    </xf>
    <xf numFmtId="49" fontId="3" fillId="0" borderId="0" xfId="0" applyNumberFormat="1" applyFont="1" applyAlignment="1">
      <alignment horizontal="center"/>
    </xf>
    <xf numFmtId="0" fontId="23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18" fillId="0" borderId="0" xfId="0" applyFont="1"/>
    <xf numFmtId="0" fontId="22" fillId="0" borderId="0" xfId="0" applyFont="1" applyAlignment="1">
      <alignment horizontal="center" wrapText="1"/>
    </xf>
    <xf numFmtId="0" fontId="22" fillId="0" borderId="0" xfId="0" applyFont="1"/>
    <xf numFmtId="0" fontId="0" fillId="3" borderId="0" xfId="0" applyFill="1" applyAlignment="1">
      <alignment horizontal="left"/>
    </xf>
    <xf numFmtId="0" fontId="0" fillId="3" borderId="0" xfId="0" applyFill="1"/>
    <xf numFmtId="0" fontId="0" fillId="3" borderId="0" xfId="0" applyFill="1" applyAlignment="1">
      <alignment horizontal="center"/>
    </xf>
    <xf numFmtId="0" fontId="1" fillId="3" borderId="0" xfId="0" applyFont="1" applyFill="1" applyAlignment="1">
      <alignment horizontal="left"/>
    </xf>
    <xf numFmtId="164" fontId="0" fillId="3" borderId="0" xfId="0" applyNumberFormat="1" applyFill="1"/>
    <xf numFmtId="1" fontId="0" fillId="3" borderId="0" xfId="0" applyNumberFormat="1" applyFill="1"/>
    <xf numFmtId="49" fontId="0" fillId="3" borderId="0" xfId="0" applyNumberFormat="1" applyFill="1" applyAlignment="1">
      <alignment horizontal="left"/>
    </xf>
    <xf numFmtId="0" fontId="2" fillId="0" borderId="0" xfId="0" applyFont="1" applyAlignment="1">
      <alignment horizontal="left"/>
    </xf>
    <xf numFmtId="0" fontId="25" fillId="0" borderId="0" xfId="0" applyFont="1" applyAlignment="1">
      <alignment horizontal="left"/>
    </xf>
    <xf numFmtId="9" fontId="0" fillId="3" borderId="0" xfId="0" quotePrefix="1" applyNumberFormat="1" applyFill="1" applyAlignment="1">
      <alignment horizontal="left"/>
    </xf>
    <xf numFmtId="9" fontId="0" fillId="0" borderId="0" xfId="0" applyNumberFormat="1" applyAlignment="1">
      <alignment horizontal="left"/>
    </xf>
    <xf numFmtId="0" fontId="6" fillId="2" borderId="0" xfId="0" applyFont="1" applyFill="1" applyAlignment="1" applyProtection="1">
      <alignment horizontal="left" vertical="top"/>
      <protection hidden="1"/>
    </xf>
    <xf numFmtId="0" fontId="6" fillId="2" borderId="0" xfId="0" applyFont="1" applyFill="1" applyAlignment="1" applyProtection="1">
      <alignment horizontal="left" vertical="top" wrapText="1"/>
      <protection hidden="1"/>
    </xf>
    <xf numFmtId="1" fontId="6" fillId="2" borderId="0" xfId="0" applyNumberFormat="1" applyFont="1" applyFill="1" applyAlignment="1" applyProtection="1">
      <alignment horizontal="left" vertical="top"/>
      <protection hidden="1"/>
    </xf>
    <xf numFmtId="0" fontId="8" fillId="2" borderId="0" xfId="0" applyFont="1" applyFill="1" applyAlignment="1" applyProtection="1">
      <alignment horizontal="left" vertical="top"/>
      <protection hidden="1"/>
    </xf>
    <xf numFmtId="0" fontId="15" fillId="2" borderId="0" xfId="0" applyFont="1" applyFill="1" applyAlignment="1" applyProtection="1">
      <alignment horizontal="center" vertical="top"/>
      <protection hidden="1"/>
    </xf>
    <xf numFmtId="0" fontId="10" fillId="2" borderId="0" xfId="0" applyFont="1" applyFill="1" applyAlignment="1" applyProtection="1">
      <alignment horizontal="left" vertical="top" wrapText="1"/>
      <protection hidden="1"/>
    </xf>
    <xf numFmtId="0" fontId="6" fillId="2" borderId="0" xfId="0" applyFont="1" applyFill="1" applyAlignment="1" applyProtection="1">
      <alignment horizontal="left" vertical="top"/>
      <protection locked="0" hidden="1"/>
    </xf>
    <xf numFmtId="0" fontId="8" fillId="2" borderId="0" xfId="0" applyFont="1" applyFill="1" applyAlignment="1" applyProtection="1">
      <alignment horizontal="left" vertical="top" wrapText="1"/>
      <protection hidden="1"/>
    </xf>
    <xf numFmtId="9" fontId="6" fillId="2" borderId="0" xfId="0" applyNumberFormat="1" applyFont="1" applyFill="1" applyAlignment="1" applyProtection="1">
      <alignment horizontal="left" vertical="top"/>
      <protection hidden="1"/>
    </xf>
    <xf numFmtId="10" fontId="6" fillId="2" borderId="0" xfId="0" applyNumberFormat="1" applyFont="1" applyFill="1" applyAlignment="1" applyProtection="1">
      <alignment horizontal="left" vertical="top"/>
      <protection hidden="1"/>
    </xf>
    <xf numFmtId="0" fontId="8" fillId="2" borderId="0" xfId="0" applyFont="1" applyFill="1" applyAlignment="1" applyProtection="1">
      <alignment horizontal="left" wrapText="1"/>
      <protection hidden="1"/>
    </xf>
    <xf numFmtId="0" fontId="2" fillId="0" borderId="0" xfId="0" applyFont="1" applyAlignment="1">
      <alignment horizontal="center"/>
    </xf>
  </cellXfs>
  <cellStyles count="2">
    <cellStyle name="Normal" xfId="0" builtinId="0"/>
    <cellStyle name="Обычный 3" xfId="1" xr:uid="{590DC1EB-EDBC-4CAC-BF13-433DDAC2835C}"/>
  </cellStyles>
  <dxfs count="14">
    <dxf>
      <font>
        <b val="0"/>
        <i/>
      </font>
    </dxf>
    <dxf>
      <font>
        <b val="0"/>
        <i/>
      </font>
    </dxf>
    <dxf>
      <font>
        <b val="0"/>
        <i/>
      </font>
    </dxf>
    <dxf>
      <font>
        <b val="0"/>
        <i/>
      </font>
    </dxf>
    <dxf>
      <font>
        <b val="0"/>
        <i/>
      </font>
    </dxf>
    <dxf>
      <font>
        <b val="0"/>
        <i/>
      </font>
    </dxf>
    <dxf>
      <font>
        <b val="0"/>
        <i/>
      </font>
    </dxf>
    <dxf>
      <font>
        <b val="0"/>
        <i/>
      </font>
    </dxf>
    <dxf>
      <fill>
        <patternFill>
          <bgColor rgb="FFFFFF00"/>
        </patternFill>
      </fill>
    </dxf>
    <dxf>
      <font>
        <b val="0"/>
        <i/>
      </font>
    </dxf>
    <dxf>
      <font>
        <b val="0"/>
        <i/>
      </font>
    </dxf>
    <dxf>
      <font>
        <b val="0"/>
        <i/>
      </font>
    </dxf>
    <dxf>
      <font>
        <b val="0"/>
        <i/>
      </font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6D6E7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100778</xdr:colOff>
      <xdr:row>1</xdr:row>
      <xdr:rowOff>91788</xdr:rowOff>
    </xdr:from>
    <xdr:to>
      <xdr:col>14</xdr:col>
      <xdr:colOff>306984</xdr:colOff>
      <xdr:row>2</xdr:row>
      <xdr:rowOff>28618</xdr:rowOff>
    </xdr:to>
    <xdr:grpSp>
      <xdr:nvGrpSpPr>
        <xdr:cNvPr id="12" name="Groep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pSpPr>
          <a:grpSpLocks/>
        </xdr:cNvGrpSpPr>
      </xdr:nvGrpSpPr>
      <xdr:grpSpPr bwMode="auto">
        <a:xfrm>
          <a:off x="4923892" y="412174"/>
          <a:ext cx="561228" cy="179285"/>
          <a:chOff x="8853" y="1037"/>
          <a:chExt cx="1727" cy="323"/>
        </a:xfrm>
      </xdr:grpSpPr>
      <xdr:sp macro="" textlink="">
        <xdr:nvSpPr>
          <xdr:cNvPr id="16" name="AutoShape 12">
            <a:extLst>
              <a:ext uri="{FF2B5EF4-FFF2-40B4-BE49-F238E27FC236}">
                <a16:creationId xmlns:a16="http://schemas.microsoft.com/office/drawing/2014/main" id="{00000000-0008-0000-0000-000010000000}"/>
              </a:ext>
            </a:extLst>
          </xdr:cNvPr>
          <xdr:cNvSpPr>
            <a:spLocks/>
          </xdr:cNvSpPr>
        </xdr:nvSpPr>
        <xdr:spPr bwMode="auto">
          <a:xfrm>
            <a:off x="9950" y="1099"/>
            <a:ext cx="142" cy="179"/>
          </a:xfrm>
          <a:custGeom>
            <a:avLst/>
            <a:gdLst>
              <a:gd name="T0" fmla="+- 0 10015 9950"/>
              <a:gd name="T1" fmla="*/ T0 w 142"/>
              <a:gd name="T2" fmla="+- 0 1105 1099"/>
              <a:gd name="T3" fmla="*/ 1105 h 179"/>
              <a:gd name="T4" fmla="+- 0 9950 9950"/>
              <a:gd name="T5" fmla="*/ T4 w 142"/>
              <a:gd name="T6" fmla="+- 0 1105 1099"/>
              <a:gd name="T7" fmla="*/ 1105 h 179"/>
              <a:gd name="T8" fmla="+- 0 9950 9950"/>
              <a:gd name="T9" fmla="*/ T8 w 142"/>
              <a:gd name="T10" fmla="+- 0 1277 1099"/>
              <a:gd name="T11" fmla="*/ 1277 h 179"/>
              <a:gd name="T12" fmla="+- 0 10018 9950"/>
              <a:gd name="T13" fmla="*/ T12 w 142"/>
              <a:gd name="T14" fmla="+- 0 1277 1099"/>
              <a:gd name="T15" fmla="*/ 1277 h 179"/>
              <a:gd name="T16" fmla="+- 0 10018 9950"/>
              <a:gd name="T17" fmla="*/ T16 w 142"/>
              <a:gd name="T18" fmla="+- 0 1201 1099"/>
              <a:gd name="T19" fmla="*/ 1201 h 179"/>
              <a:gd name="T20" fmla="+- 0 10021 9950"/>
              <a:gd name="T21" fmla="*/ T20 w 142"/>
              <a:gd name="T22" fmla="+- 0 1181 1099"/>
              <a:gd name="T23" fmla="*/ 1181 h 179"/>
              <a:gd name="T24" fmla="+- 0 10030 9950"/>
              <a:gd name="T25" fmla="*/ T24 w 142"/>
              <a:gd name="T26" fmla="+- 0 1166 1099"/>
              <a:gd name="T27" fmla="*/ 1166 h 179"/>
              <a:gd name="T28" fmla="+- 0 10045 9950"/>
              <a:gd name="T29" fmla="*/ T28 w 142"/>
              <a:gd name="T30" fmla="+- 0 1155 1099"/>
              <a:gd name="T31" fmla="*/ 1155 h 179"/>
              <a:gd name="T32" fmla="+- 0 10066 9950"/>
              <a:gd name="T33" fmla="*/ T32 w 142"/>
              <a:gd name="T34" fmla="+- 0 1149 1099"/>
              <a:gd name="T35" fmla="*/ 1149 h 179"/>
              <a:gd name="T36" fmla="+- 0 10078 9950"/>
              <a:gd name="T37" fmla="*/ T36 w 142"/>
              <a:gd name="T38" fmla="+- 0 1148 1099"/>
              <a:gd name="T39" fmla="*/ 1148 h 179"/>
              <a:gd name="T40" fmla="+- 0 10091 9950"/>
              <a:gd name="T41" fmla="*/ T40 w 142"/>
              <a:gd name="T42" fmla="+- 0 1148 1099"/>
              <a:gd name="T43" fmla="*/ 1148 h 179"/>
              <a:gd name="T44" fmla="+- 0 10091 9950"/>
              <a:gd name="T45" fmla="*/ T44 w 142"/>
              <a:gd name="T46" fmla="+- 0 1141 1099"/>
              <a:gd name="T47" fmla="*/ 1141 h 179"/>
              <a:gd name="T48" fmla="+- 0 10015 9950"/>
              <a:gd name="T49" fmla="*/ T48 w 142"/>
              <a:gd name="T50" fmla="+- 0 1141 1099"/>
              <a:gd name="T51" fmla="*/ 1141 h 179"/>
              <a:gd name="T52" fmla="+- 0 10015 9950"/>
              <a:gd name="T53" fmla="*/ T52 w 142"/>
              <a:gd name="T54" fmla="+- 0 1105 1099"/>
              <a:gd name="T55" fmla="*/ 1105 h 179"/>
              <a:gd name="T56" fmla="+- 0 10091 9950"/>
              <a:gd name="T57" fmla="*/ T56 w 142"/>
              <a:gd name="T58" fmla="+- 0 1148 1099"/>
              <a:gd name="T59" fmla="*/ 1148 h 179"/>
              <a:gd name="T60" fmla="+- 0 10078 9950"/>
              <a:gd name="T61" fmla="*/ T60 w 142"/>
              <a:gd name="T62" fmla="+- 0 1148 1099"/>
              <a:gd name="T63" fmla="*/ 1148 h 179"/>
              <a:gd name="T64" fmla="+- 0 10084 9950"/>
              <a:gd name="T65" fmla="*/ T64 w 142"/>
              <a:gd name="T66" fmla="+- 0 1149 1099"/>
              <a:gd name="T67" fmla="*/ 1149 h 179"/>
              <a:gd name="T68" fmla="+- 0 10091 9950"/>
              <a:gd name="T69" fmla="*/ T68 w 142"/>
              <a:gd name="T70" fmla="+- 0 1150 1099"/>
              <a:gd name="T71" fmla="*/ 1150 h 179"/>
              <a:gd name="T72" fmla="+- 0 10091 9950"/>
              <a:gd name="T73" fmla="*/ T72 w 142"/>
              <a:gd name="T74" fmla="+- 0 1148 1099"/>
              <a:gd name="T75" fmla="*/ 1148 h 179"/>
              <a:gd name="T76" fmla="+- 0 10091 9950"/>
              <a:gd name="T77" fmla="*/ T76 w 142"/>
              <a:gd name="T78" fmla="+- 0 1099 1099"/>
              <a:gd name="T79" fmla="*/ 1099 h 179"/>
              <a:gd name="T80" fmla="+- 0 10062 9950"/>
              <a:gd name="T81" fmla="*/ T80 w 142"/>
              <a:gd name="T82" fmla="+- 0 1101 1099"/>
              <a:gd name="T83" fmla="*/ 1101 h 179"/>
              <a:gd name="T84" fmla="+- 0 10040 9950"/>
              <a:gd name="T85" fmla="*/ T84 w 142"/>
              <a:gd name="T86" fmla="+- 0 1108 1099"/>
              <a:gd name="T87" fmla="*/ 1108 h 179"/>
              <a:gd name="T88" fmla="+- 0 10025 9950"/>
              <a:gd name="T89" fmla="*/ T88 w 142"/>
              <a:gd name="T90" fmla="+- 0 1121 1099"/>
              <a:gd name="T91" fmla="*/ 1121 h 179"/>
              <a:gd name="T92" fmla="+- 0 10016 9950"/>
              <a:gd name="T93" fmla="*/ T92 w 142"/>
              <a:gd name="T94" fmla="+- 0 1141 1099"/>
              <a:gd name="T95" fmla="*/ 1141 h 179"/>
              <a:gd name="T96" fmla="+- 0 10091 9950"/>
              <a:gd name="T97" fmla="*/ T96 w 142"/>
              <a:gd name="T98" fmla="+- 0 1141 1099"/>
              <a:gd name="T99" fmla="*/ 1141 h 179"/>
              <a:gd name="T100" fmla="+- 0 10091 9950"/>
              <a:gd name="T101" fmla="*/ T100 w 142"/>
              <a:gd name="T102" fmla="+- 0 1099 1099"/>
              <a:gd name="T103" fmla="*/ 1099 h 179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</a:cxnLst>
            <a:rect l="0" t="0" r="r" b="b"/>
            <a:pathLst>
              <a:path w="142" h="179">
                <a:moveTo>
                  <a:pt x="65" y="6"/>
                </a:moveTo>
                <a:lnTo>
                  <a:pt x="0" y="6"/>
                </a:lnTo>
                <a:lnTo>
                  <a:pt x="0" y="178"/>
                </a:lnTo>
                <a:lnTo>
                  <a:pt x="68" y="178"/>
                </a:lnTo>
                <a:lnTo>
                  <a:pt x="68" y="102"/>
                </a:lnTo>
                <a:lnTo>
                  <a:pt x="71" y="82"/>
                </a:lnTo>
                <a:lnTo>
                  <a:pt x="80" y="67"/>
                </a:lnTo>
                <a:lnTo>
                  <a:pt x="95" y="56"/>
                </a:lnTo>
                <a:lnTo>
                  <a:pt x="116" y="50"/>
                </a:lnTo>
                <a:lnTo>
                  <a:pt x="128" y="49"/>
                </a:lnTo>
                <a:lnTo>
                  <a:pt x="141" y="49"/>
                </a:lnTo>
                <a:lnTo>
                  <a:pt x="141" y="42"/>
                </a:lnTo>
                <a:lnTo>
                  <a:pt x="65" y="42"/>
                </a:lnTo>
                <a:lnTo>
                  <a:pt x="65" y="6"/>
                </a:lnTo>
                <a:close/>
                <a:moveTo>
                  <a:pt x="141" y="49"/>
                </a:moveTo>
                <a:lnTo>
                  <a:pt x="128" y="49"/>
                </a:lnTo>
                <a:lnTo>
                  <a:pt x="134" y="50"/>
                </a:lnTo>
                <a:lnTo>
                  <a:pt x="141" y="51"/>
                </a:lnTo>
                <a:lnTo>
                  <a:pt x="141" y="49"/>
                </a:lnTo>
                <a:close/>
                <a:moveTo>
                  <a:pt x="141" y="0"/>
                </a:moveTo>
                <a:lnTo>
                  <a:pt x="112" y="2"/>
                </a:lnTo>
                <a:lnTo>
                  <a:pt x="90" y="9"/>
                </a:lnTo>
                <a:lnTo>
                  <a:pt x="75" y="22"/>
                </a:lnTo>
                <a:lnTo>
                  <a:pt x="66" y="42"/>
                </a:lnTo>
                <a:lnTo>
                  <a:pt x="141" y="42"/>
                </a:lnTo>
                <a:lnTo>
                  <a:pt x="141" y="0"/>
                </a:ln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nl-BE"/>
          </a:p>
        </xdr:txBody>
      </xdr:sp>
      <xdr:pic>
        <xdr:nvPicPr>
          <xdr:cNvPr id="17" name="Picture 13">
            <a:extLst>
              <a:ext uri="{FF2B5EF4-FFF2-40B4-BE49-F238E27FC236}">
                <a16:creationId xmlns:a16="http://schemas.microsoft.com/office/drawing/2014/main" id="{00000000-0008-0000-0000-000011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358" y="1096"/>
            <a:ext cx="222" cy="19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8" name="Picture 14">
            <a:extLst>
              <a:ext uri="{FF2B5EF4-FFF2-40B4-BE49-F238E27FC236}">
                <a16:creationId xmlns:a16="http://schemas.microsoft.com/office/drawing/2014/main" id="{00000000-0008-0000-0000-000012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677" y="1097"/>
            <a:ext cx="240" cy="18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9" name="Picture 15">
            <a:extLst>
              <a:ext uri="{FF2B5EF4-FFF2-40B4-BE49-F238E27FC236}">
                <a16:creationId xmlns:a16="http://schemas.microsoft.com/office/drawing/2014/main" id="{00000000-0008-0000-0000-000013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151" y="1106"/>
            <a:ext cx="216" cy="17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20" name="AutoShape 16">
            <a:extLst>
              <a:ext uri="{FF2B5EF4-FFF2-40B4-BE49-F238E27FC236}">
                <a16:creationId xmlns:a16="http://schemas.microsoft.com/office/drawing/2014/main" id="{00000000-0008-0000-0000-000014000000}"/>
              </a:ext>
            </a:extLst>
          </xdr:cNvPr>
          <xdr:cNvSpPr>
            <a:spLocks/>
          </xdr:cNvSpPr>
        </xdr:nvSpPr>
        <xdr:spPr bwMode="auto">
          <a:xfrm>
            <a:off x="10112" y="1105"/>
            <a:ext cx="216" cy="179"/>
          </a:xfrm>
          <a:custGeom>
            <a:avLst/>
            <a:gdLst>
              <a:gd name="T0" fmla="+- 0 10112 10112"/>
              <a:gd name="T1" fmla="*/ T0 w 216"/>
              <a:gd name="T2" fmla="+- 0 1105 1105"/>
              <a:gd name="T3" fmla="*/ 1105 h 179"/>
              <a:gd name="T4" fmla="+- 0 10112 10112"/>
              <a:gd name="T5" fmla="*/ T4 w 216"/>
              <a:gd name="T6" fmla="+- 0 1206 1105"/>
              <a:gd name="T7" fmla="*/ 1206 h 179"/>
              <a:gd name="T8" fmla="+- 0 10119 10112"/>
              <a:gd name="T9" fmla="*/ T8 w 216"/>
              <a:gd name="T10" fmla="+- 0 1239 1105"/>
              <a:gd name="T11" fmla="*/ 1239 h 179"/>
              <a:gd name="T12" fmla="+- 0 10138 10112"/>
              <a:gd name="T13" fmla="*/ T12 w 216"/>
              <a:gd name="T14" fmla="+- 0 1263 1105"/>
              <a:gd name="T15" fmla="*/ 1263 h 179"/>
              <a:gd name="T16" fmla="+- 0 10165 10112"/>
              <a:gd name="T17" fmla="*/ T16 w 216"/>
              <a:gd name="T18" fmla="+- 0 1278 1105"/>
              <a:gd name="T19" fmla="*/ 1278 h 179"/>
              <a:gd name="T20" fmla="+- 0 10196 10112"/>
              <a:gd name="T21" fmla="*/ T20 w 216"/>
              <a:gd name="T22" fmla="+- 0 1283 1105"/>
              <a:gd name="T23" fmla="*/ 1283 h 179"/>
              <a:gd name="T24" fmla="+- 0 10214 10112"/>
              <a:gd name="T25" fmla="*/ T24 w 216"/>
              <a:gd name="T26" fmla="+- 0 1281 1105"/>
              <a:gd name="T27" fmla="*/ 1281 h 179"/>
              <a:gd name="T28" fmla="+- 0 10231 10112"/>
              <a:gd name="T29" fmla="*/ T28 w 216"/>
              <a:gd name="T30" fmla="+- 0 1276 1105"/>
              <a:gd name="T31" fmla="*/ 1276 h 179"/>
              <a:gd name="T32" fmla="+- 0 10246 10112"/>
              <a:gd name="T33" fmla="*/ T32 w 216"/>
              <a:gd name="T34" fmla="+- 0 1268 1105"/>
              <a:gd name="T35" fmla="*/ 1268 h 179"/>
              <a:gd name="T36" fmla="+- 0 10260 10112"/>
              <a:gd name="T37" fmla="*/ T36 w 216"/>
              <a:gd name="T38" fmla="+- 0 1257 1105"/>
              <a:gd name="T39" fmla="*/ 1257 h 179"/>
              <a:gd name="T40" fmla="+- 0 10328 10112"/>
              <a:gd name="T41" fmla="*/ T40 w 216"/>
              <a:gd name="T42" fmla="+- 0 1257 1105"/>
              <a:gd name="T43" fmla="*/ 1257 h 179"/>
              <a:gd name="T44" fmla="+- 0 10328 10112"/>
              <a:gd name="T45" fmla="*/ T44 w 216"/>
              <a:gd name="T46" fmla="+- 0 1240 1105"/>
              <a:gd name="T47" fmla="*/ 1240 h 179"/>
              <a:gd name="T48" fmla="+- 0 10220 10112"/>
              <a:gd name="T49" fmla="*/ T48 w 216"/>
              <a:gd name="T50" fmla="+- 0 1240 1105"/>
              <a:gd name="T51" fmla="*/ 1240 h 179"/>
              <a:gd name="T52" fmla="+- 0 10203 10112"/>
              <a:gd name="T53" fmla="*/ T52 w 216"/>
              <a:gd name="T54" fmla="+- 0 1237 1105"/>
              <a:gd name="T55" fmla="*/ 1237 h 179"/>
              <a:gd name="T56" fmla="+- 0 10191 10112"/>
              <a:gd name="T57" fmla="*/ T56 w 216"/>
              <a:gd name="T58" fmla="+- 0 1227 1105"/>
              <a:gd name="T59" fmla="*/ 1227 h 179"/>
              <a:gd name="T60" fmla="+- 0 10183 10112"/>
              <a:gd name="T61" fmla="*/ T60 w 216"/>
              <a:gd name="T62" fmla="+- 0 1214 1105"/>
              <a:gd name="T63" fmla="*/ 1214 h 179"/>
              <a:gd name="T64" fmla="+- 0 10180 10112"/>
              <a:gd name="T65" fmla="*/ T64 w 216"/>
              <a:gd name="T66" fmla="+- 0 1197 1105"/>
              <a:gd name="T67" fmla="*/ 1197 h 179"/>
              <a:gd name="T68" fmla="+- 0 10180 10112"/>
              <a:gd name="T69" fmla="*/ T68 w 216"/>
              <a:gd name="T70" fmla="+- 0 1105 1105"/>
              <a:gd name="T71" fmla="*/ 1105 h 179"/>
              <a:gd name="T72" fmla="+- 0 10112 10112"/>
              <a:gd name="T73" fmla="*/ T72 w 216"/>
              <a:gd name="T74" fmla="+- 0 1105 1105"/>
              <a:gd name="T75" fmla="*/ 1105 h 179"/>
              <a:gd name="T76" fmla="+- 0 10328 10112"/>
              <a:gd name="T77" fmla="*/ T76 w 216"/>
              <a:gd name="T78" fmla="+- 0 1257 1105"/>
              <a:gd name="T79" fmla="*/ 1257 h 179"/>
              <a:gd name="T80" fmla="+- 0 10261 10112"/>
              <a:gd name="T81" fmla="*/ T80 w 216"/>
              <a:gd name="T82" fmla="+- 0 1257 1105"/>
              <a:gd name="T83" fmla="*/ 1257 h 179"/>
              <a:gd name="T84" fmla="+- 0 10261 10112"/>
              <a:gd name="T85" fmla="*/ T84 w 216"/>
              <a:gd name="T86" fmla="+- 0 1276 1105"/>
              <a:gd name="T87" fmla="*/ 1276 h 179"/>
              <a:gd name="T88" fmla="+- 0 10328 10112"/>
              <a:gd name="T89" fmla="*/ T88 w 216"/>
              <a:gd name="T90" fmla="+- 0 1276 1105"/>
              <a:gd name="T91" fmla="*/ 1276 h 179"/>
              <a:gd name="T92" fmla="+- 0 10328 10112"/>
              <a:gd name="T93" fmla="*/ T92 w 216"/>
              <a:gd name="T94" fmla="+- 0 1257 1105"/>
              <a:gd name="T95" fmla="*/ 1257 h 179"/>
              <a:gd name="T96" fmla="+- 0 10328 10112"/>
              <a:gd name="T97" fmla="*/ T96 w 216"/>
              <a:gd name="T98" fmla="+- 0 1105 1105"/>
              <a:gd name="T99" fmla="*/ 1105 h 179"/>
              <a:gd name="T100" fmla="+- 0 10259 10112"/>
              <a:gd name="T101" fmla="*/ T100 w 216"/>
              <a:gd name="T102" fmla="+- 0 1105 1105"/>
              <a:gd name="T103" fmla="*/ 1105 h 179"/>
              <a:gd name="T104" fmla="+- 0 10259 10112"/>
              <a:gd name="T105" fmla="*/ T104 w 216"/>
              <a:gd name="T106" fmla="+- 0 1199 1105"/>
              <a:gd name="T107" fmla="*/ 1199 h 179"/>
              <a:gd name="T108" fmla="+- 0 10256 10112"/>
              <a:gd name="T109" fmla="*/ T108 w 216"/>
              <a:gd name="T110" fmla="+- 0 1214 1105"/>
              <a:gd name="T111" fmla="*/ 1214 h 179"/>
              <a:gd name="T112" fmla="+- 0 10249 10112"/>
              <a:gd name="T113" fmla="*/ T112 w 216"/>
              <a:gd name="T114" fmla="+- 0 1228 1105"/>
              <a:gd name="T115" fmla="*/ 1228 h 179"/>
              <a:gd name="T116" fmla="+- 0 10237 10112"/>
              <a:gd name="T117" fmla="*/ T116 w 216"/>
              <a:gd name="T118" fmla="+- 0 1237 1105"/>
              <a:gd name="T119" fmla="*/ 1237 h 179"/>
              <a:gd name="T120" fmla="+- 0 10220 10112"/>
              <a:gd name="T121" fmla="*/ T120 w 216"/>
              <a:gd name="T122" fmla="+- 0 1240 1105"/>
              <a:gd name="T123" fmla="*/ 1240 h 179"/>
              <a:gd name="T124" fmla="+- 0 10328 10112"/>
              <a:gd name="T125" fmla="*/ T124 w 216"/>
              <a:gd name="T126" fmla="+- 0 1240 1105"/>
              <a:gd name="T127" fmla="*/ 1240 h 179"/>
              <a:gd name="T128" fmla="+- 0 10328 10112"/>
              <a:gd name="T129" fmla="*/ T128 w 216"/>
              <a:gd name="T130" fmla="+- 0 1105 1105"/>
              <a:gd name="T131" fmla="*/ 1105 h 179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</a:cxnLst>
            <a:rect l="0" t="0" r="r" b="b"/>
            <a:pathLst>
              <a:path w="216" h="179">
                <a:moveTo>
                  <a:pt x="0" y="0"/>
                </a:moveTo>
                <a:lnTo>
                  <a:pt x="0" y="101"/>
                </a:lnTo>
                <a:lnTo>
                  <a:pt x="7" y="134"/>
                </a:lnTo>
                <a:lnTo>
                  <a:pt x="26" y="158"/>
                </a:lnTo>
                <a:lnTo>
                  <a:pt x="53" y="173"/>
                </a:lnTo>
                <a:lnTo>
                  <a:pt x="84" y="178"/>
                </a:lnTo>
                <a:lnTo>
                  <a:pt x="102" y="176"/>
                </a:lnTo>
                <a:lnTo>
                  <a:pt x="119" y="171"/>
                </a:lnTo>
                <a:lnTo>
                  <a:pt x="134" y="163"/>
                </a:lnTo>
                <a:lnTo>
                  <a:pt x="148" y="152"/>
                </a:lnTo>
                <a:lnTo>
                  <a:pt x="216" y="152"/>
                </a:lnTo>
                <a:lnTo>
                  <a:pt x="216" y="135"/>
                </a:lnTo>
                <a:lnTo>
                  <a:pt x="108" y="135"/>
                </a:lnTo>
                <a:lnTo>
                  <a:pt x="91" y="132"/>
                </a:lnTo>
                <a:lnTo>
                  <a:pt x="79" y="122"/>
                </a:lnTo>
                <a:lnTo>
                  <a:pt x="71" y="109"/>
                </a:lnTo>
                <a:lnTo>
                  <a:pt x="68" y="92"/>
                </a:lnTo>
                <a:lnTo>
                  <a:pt x="68" y="0"/>
                </a:lnTo>
                <a:lnTo>
                  <a:pt x="0" y="0"/>
                </a:lnTo>
                <a:close/>
                <a:moveTo>
                  <a:pt x="216" y="152"/>
                </a:moveTo>
                <a:lnTo>
                  <a:pt x="149" y="152"/>
                </a:lnTo>
                <a:lnTo>
                  <a:pt x="149" y="171"/>
                </a:lnTo>
                <a:lnTo>
                  <a:pt x="216" y="171"/>
                </a:lnTo>
                <a:lnTo>
                  <a:pt x="216" y="152"/>
                </a:lnTo>
                <a:close/>
                <a:moveTo>
                  <a:pt x="216" y="0"/>
                </a:moveTo>
                <a:lnTo>
                  <a:pt x="147" y="0"/>
                </a:lnTo>
                <a:lnTo>
                  <a:pt x="147" y="94"/>
                </a:lnTo>
                <a:lnTo>
                  <a:pt x="144" y="109"/>
                </a:lnTo>
                <a:lnTo>
                  <a:pt x="137" y="123"/>
                </a:lnTo>
                <a:lnTo>
                  <a:pt x="125" y="132"/>
                </a:lnTo>
                <a:lnTo>
                  <a:pt x="108" y="135"/>
                </a:lnTo>
                <a:lnTo>
                  <a:pt x="216" y="135"/>
                </a:lnTo>
                <a:lnTo>
                  <a:pt x="216" y="0"/>
                </a:ln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nl-BE"/>
          </a:p>
        </xdr:txBody>
      </xdr:sp>
      <xdr:cxnSp macro="">
        <xdr:nvCxnSpPr>
          <xdr:cNvPr id="21" name="Line 17">
            <a:extLst>
              <a:ext uri="{FF2B5EF4-FFF2-40B4-BE49-F238E27FC236}">
                <a16:creationId xmlns:a16="http://schemas.microsoft.com/office/drawing/2014/main" id="{00000000-0008-0000-0000-000015000000}"/>
              </a:ext>
            </a:extLst>
          </xdr:cNvPr>
          <xdr:cNvCxnSpPr>
            <a:cxnSpLocks noChangeShapeType="1"/>
          </xdr:cNvCxnSpPr>
        </xdr:nvCxnSpPr>
        <xdr:spPr bwMode="auto">
          <a:xfrm>
            <a:off x="8853" y="1360"/>
            <a:ext cx="1717" cy="0"/>
          </a:xfrm>
          <a:prstGeom prst="line">
            <a:avLst/>
          </a:prstGeom>
          <a:noFill/>
          <a:ln w="11853">
            <a:solidFill>
              <a:srgbClr val="FFFFF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pic>
        <xdr:nvPicPr>
          <xdr:cNvPr id="22" name="Picture 18">
            <a:extLst>
              <a:ext uri="{FF2B5EF4-FFF2-40B4-BE49-F238E27FC236}">
                <a16:creationId xmlns:a16="http://schemas.microsoft.com/office/drawing/2014/main" id="{00000000-0008-0000-0000-000016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853" y="1037"/>
            <a:ext cx="269" cy="243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3" name="Picture 19">
            <a:extLst>
              <a:ext uri="{FF2B5EF4-FFF2-40B4-BE49-F238E27FC236}">
                <a16:creationId xmlns:a16="http://schemas.microsoft.com/office/drawing/2014/main" id="{00000000-0008-0000-0000-00001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401" y="1038"/>
            <a:ext cx="244" cy="24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124810</xdr:colOff>
      <xdr:row>0</xdr:row>
      <xdr:rowOff>0</xdr:rowOff>
    </xdr:to>
    <xdr:cxnSp macro="">
      <xdr:nvCxnSpPr>
        <xdr:cNvPr id="26" name="Rechte verbindingslijn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CxnSpPr/>
      </xdr:nvCxnSpPr>
      <xdr:spPr>
        <a:xfrm flipH="1">
          <a:off x="0" y="0"/>
          <a:ext cx="5255321" cy="0"/>
        </a:xfrm>
        <a:prstGeom prst="line">
          <a:avLst/>
        </a:prstGeom>
        <a:ln w="952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73316</xdr:colOff>
      <xdr:row>1</xdr:row>
      <xdr:rowOff>124918</xdr:rowOff>
    </xdr:from>
    <xdr:to>
      <xdr:col>16</xdr:col>
      <xdr:colOff>279522</xdr:colOff>
      <xdr:row>2</xdr:row>
      <xdr:rowOff>61748</xdr:rowOff>
    </xdr:to>
    <xdr:grpSp>
      <xdr:nvGrpSpPr>
        <xdr:cNvPr id="40" name="Groep 10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pSpPr>
          <a:grpSpLocks/>
        </xdr:cNvGrpSpPr>
      </xdr:nvGrpSpPr>
      <xdr:grpSpPr bwMode="auto">
        <a:xfrm>
          <a:off x="5606475" y="445304"/>
          <a:ext cx="561229" cy="179285"/>
          <a:chOff x="8853" y="1037"/>
          <a:chExt cx="1727" cy="323"/>
        </a:xfrm>
      </xdr:grpSpPr>
      <xdr:sp macro="" textlink="">
        <xdr:nvSpPr>
          <xdr:cNvPr id="41" name="AutoShape 12">
            <a:extLst>
              <a:ext uri="{FF2B5EF4-FFF2-40B4-BE49-F238E27FC236}">
                <a16:creationId xmlns:a16="http://schemas.microsoft.com/office/drawing/2014/main" id="{00000000-0008-0000-0000-000029000000}"/>
              </a:ext>
            </a:extLst>
          </xdr:cNvPr>
          <xdr:cNvSpPr>
            <a:spLocks/>
          </xdr:cNvSpPr>
        </xdr:nvSpPr>
        <xdr:spPr bwMode="auto">
          <a:xfrm>
            <a:off x="9950" y="1099"/>
            <a:ext cx="142" cy="179"/>
          </a:xfrm>
          <a:custGeom>
            <a:avLst/>
            <a:gdLst>
              <a:gd name="T0" fmla="+- 0 10015 9950"/>
              <a:gd name="T1" fmla="*/ T0 w 142"/>
              <a:gd name="T2" fmla="+- 0 1105 1099"/>
              <a:gd name="T3" fmla="*/ 1105 h 179"/>
              <a:gd name="T4" fmla="+- 0 9950 9950"/>
              <a:gd name="T5" fmla="*/ T4 w 142"/>
              <a:gd name="T6" fmla="+- 0 1105 1099"/>
              <a:gd name="T7" fmla="*/ 1105 h 179"/>
              <a:gd name="T8" fmla="+- 0 9950 9950"/>
              <a:gd name="T9" fmla="*/ T8 w 142"/>
              <a:gd name="T10" fmla="+- 0 1277 1099"/>
              <a:gd name="T11" fmla="*/ 1277 h 179"/>
              <a:gd name="T12" fmla="+- 0 10018 9950"/>
              <a:gd name="T13" fmla="*/ T12 w 142"/>
              <a:gd name="T14" fmla="+- 0 1277 1099"/>
              <a:gd name="T15" fmla="*/ 1277 h 179"/>
              <a:gd name="T16" fmla="+- 0 10018 9950"/>
              <a:gd name="T17" fmla="*/ T16 w 142"/>
              <a:gd name="T18" fmla="+- 0 1201 1099"/>
              <a:gd name="T19" fmla="*/ 1201 h 179"/>
              <a:gd name="T20" fmla="+- 0 10021 9950"/>
              <a:gd name="T21" fmla="*/ T20 w 142"/>
              <a:gd name="T22" fmla="+- 0 1181 1099"/>
              <a:gd name="T23" fmla="*/ 1181 h 179"/>
              <a:gd name="T24" fmla="+- 0 10030 9950"/>
              <a:gd name="T25" fmla="*/ T24 w 142"/>
              <a:gd name="T26" fmla="+- 0 1166 1099"/>
              <a:gd name="T27" fmla="*/ 1166 h 179"/>
              <a:gd name="T28" fmla="+- 0 10045 9950"/>
              <a:gd name="T29" fmla="*/ T28 w 142"/>
              <a:gd name="T30" fmla="+- 0 1155 1099"/>
              <a:gd name="T31" fmla="*/ 1155 h 179"/>
              <a:gd name="T32" fmla="+- 0 10066 9950"/>
              <a:gd name="T33" fmla="*/ T32 w 142"/>
              <a:gd name="T34" fmla="+- 0 1149 1099"/>
              <a:gd name="T35" fmla="*/ 1149 h 179"/>
              <a:gd name="T36" fmla="+- 0 10078 9950"/>
              <a:gd name="T37" fmla="*/ T36 w 142"/>
              <a:gd name="T38" fmla="+- 0 1148 1099"/>
              <a:gd name="T39" fmla="*/ 1148 h 179"/>
              <a:gd name="T40" fmla="+- 0 10091 9950"/>
              <a:gd name="T41" fmla="*/ T40 w 142"/>
              <a:gd name="T42" fmla="+- 0 1148 1099"/>
              <a:gd name="T43" fmla="*/ 1148 h 179"/>
              <a:gd name="T44" fmla="+- 0 10091 9950"/>
              <a:gd name="T45" fmla="*/ T44 w 142"/>
              <a:gd name="T46" fmla="+- 0 1141 1099"/>
              <a:gd name="T47" fmla="*/ 1141 h 179"/>
              <a:gd name="T48" fmla="+- 0 10015 9950"/>
              <a:gd name="T49" fmla="*/ T48 w 142"/>
              <a:gd name="T50" fmla="+- 0 1141 1099"/>
              <a:gd name="T51" fmla="*/ 1141 h 179"/>
              <a:gd name="T52" fmla="+- 0 10015 9950"/>
              <a:gd name="T53" fmla="*/ T52 w 142"/>
              <a:gd name="T54" fmla="+- 0 1105 1099"/>
              <a:gd name="T55" fmla="*/ 1105 h 179"/>
              <a:gd name="T56" fmla="+- 0 10091 9950"/>
              <a:gd name="T57" fmla="*/ T56 w 142"/>
              <a:gd name="T58" fmla="+- 0 1148 1099"/>
              <a:gd name="T59" fmla="*/ 1148 h 179"/>
              <a:gd name="T60" fmla="+- 0 10078 9950"/>
              <a:gd name="T61" fmla="*/ T60 w 142"/>
              <a:gd name="T62" fmla="+- 0 1148 1099"/>
              <a:gd name="T63" fmla="*/ 1148 h 179"/>
              <a:gd name="T64" fmla="+- 0 10084 9950"/>
              <a:gd name="T65" fmla="*/ T64 w 142"/>
              <a:gd name="T66" fmla="+- 0 1149 1099"/>
              <a:gd name="T67" fmla="*/ 1149 h 179"/>
              <a:gd name="T68" fmla="+- 0 10091 9950"/>
              <a:gd name="T69" fmla="*/ T68 w 142"/>
              <a:gd name="T70" fmla="+- 0 1150 1099"/>
              <a:gd name="T71" fmla="*/ 1150 h 179"/>
              <a:gd name="T72" fmla="+- 0 10091 9950"/>
              <a:gd name="T73" fmla="*/ T72 w 142"/>
              <a:gd name="T74" fmla="+- 0 1148 1099"/>
              <a:gd name="T75" fmla="*/ 1148 h 179"/>
              <a:gd name="T76" fmla="+- 0 10091 9950"/>
              <a:gd name="T77" fmla="*/ T76 w 142"/>
              <a:gd name="T78" fmla="+- 0 1099 1099"/>
              <a:gd name="T79" fmla="*/ 1099 h 179"/>
              <a:gd name="T80" fmla="+- 0 10062 9950"/>
              <a:gd name="T81" fmla="*/ T80 w 142"/>
              <a:gd name="T82" fmla="+- 0 1101 1099"/>
              <a:gd name="T83" fmla="*/ 1101 h 179"/>
              <a:gd name="T84" fmla="+- 0 10040 9950"/>
              <a:gd name="T85" fmla="*/ T84 w 142"/>
              <a:gd name="T86" fmla="+- 0 1108 1099"/>
              <a:gd name="T87" fmla="*/ 1108 h 179"/>
              <a:gd name="T88" fmla="+- 0 10025 9950"/>
              <a:gd name="T89" fmla="*/ T88 w 142"/>
              <a:gd name="T90" fmla="+- 0 1121 1099"/>
              <a:gd name="T91" fmla="*/ 1121 h 179"/>
              <a:gd name="T92" fmla="+- 0 10016 9950"/>
              <a:gd name="T93" fmla="*/ T92 w 142"/>
              <a:gd name="T94" fmla="+- 0 1141 1099"/>
              <a:gd name="T95" fmla="*/ 1141 h 179"/>
              <a:gd name="T96" fmla="+- 0 10091 9950"/>
              <a:gd name="T97" fmla="*/ T96 w 142"/>
              <a:gd name="T98" fmla="+- 0 1141 1099"/>
              <a:gd name="T99" fmla="*/ 1141 h 179"/>
              <a:gd name="T100" fmla="+- 0 10091 9950"/>
              <a:gd name="T101" fmla="*/ T100 w 142"/>
              <a:gd name="T102" fmla="+- 0 1099 1099"/>
              <a:gd name="T103" fmla="*/ 1099 h 179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</a:cxnLst>
            <a:rect l="0" t="0" r="r" b="b"/>
            <a:pathLst>
              <a:path w="142" h="179">
                <a:moveTo>
                  <a:pt x="65" y="6"/>
                </a:moveTo>
                <a:lnTo>
                  <a:pt x="0" y="6"/>
                </a:lnTo>
                <a:lnTo>
                  <a:pt x="0" y="178"/>
                </a:lnTo>
                <a:lnTo>
                  <a:pt x="68" y="178"/>
                </a:lnTo>
                <a:lnTo>
                  <a:pt x="68" y="102"/>
                </a:lnTo>
                <a:lnTo>
                  <a:pt x="71" y="82"/>
                </a:lnTo>
                <a:lnTo>
                  <a:pt x="80" y="67"/>
                </a:lnTo>
                <a:lnTo>
                  <a:pt x="95" y="56"/>
                </a:lnTo>
                <a:lnTo>
                  <a:pt x="116" y="50"/>
                </a:lnTo>
                <a:lnTo>
                  <a:pt x="128" y="49"/>
                </a:lnTo>
                <a:lnTo>
                  <a:pt x="141" y="49"/>
                </a:lnTo>
                <a:lnTo>
                  <a:pt x="141" y="42"/>
                </a:lnTo>
                <a:lnTo>
                  <a:pt x="65" y="42"/>
                </a:lnTo>
                <a:lnTo>
                  <a:pt x="65" y="6"/>
                </a:lnTo>
                <a:close/>
                <a:moveTo>
                  <a:pt x="141" y="49"/>
                </a:moveTo>
                <a:lnTo>
                  <a:pt x="128" y="49"/>
                </a:lnTo>
                <a:lnTo>
                  <a:pt x="134" y="50"/>
                </a:lnTo>
                <a:lnTo>
                  <a:pt x="141" y="51"/>
                </a:lnTo>
                <a:lnTo>
                  <a:pt x="141" y="49"/>
                </a:lnTo>
                <a:close/>
                <a:moveTo>
                  <a:pt x="141" y="0"/>
                </a:moveTo>
                <a:lnTo>
                  <a:pt x="112" y="2"/>
                </a:lnTo>
                <a:lnTo>
                  <a:pt x="90" y="9"/>
                </a:lnTo>
                <a:lnTo>
                  <a:pt x="75" y="22"/>
                </a:lnTo>
                <a:lnTo>
                  <a:pt x="66" y="42"/>
                </a:lnTo>
                <a:lnTo>
                  <a:pt x="141" y="42"/>
                </a:lnTo>
                <a:lnTo>
                  <a:pt x="141" y="0"/>
                </a:ln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nl-BE"/>
          </a:p>
        </xdr:txBody>
      </xdr:sp>
      <xdr:pic>
        <xdr:nvPicPr>
          <xdr:cNvPr id="42" name="Picture 41">
            <a:extLst>
              <a:ext uri="{FF2B5EF4-FFF2-40B4-BE49-F238E27FC236}">
                <a16:creationId xmlns:a16="http://schemas.microsoft.com/office/drawing/2014/main" id="{00000000-0008-0000-0000-00002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358" y="1096"/>
            <a:ext cx="222" cy="19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2" name="Picture 51">
            <a:extLst>
              <a:ext uri="{FF2B5EF4-FFF2-40B4-BE49-F238E27FC236}">
                <a16:creationId xmlns:a16="http://schemas.microsoft.com/office/drawing/2014/main" id="{00000000-0008-0000-0000-000034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677" y="1097"/>
            <a:ext cx="240" cy="18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3" name="Picture 52">
            <a:extLst>
              <a:ext uri="{FF2B5EF4-FFF2-40B4-BE49-F238E27FC236}">
                <a16:creationId xmlns:a16="http://schemas.microsoft.com/office/drawing/2014/main" id="{00000000-0008-0000-0000-000035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151" y="1106"/>
            <a:ext cx="216" cy="17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54" name="AutoShape 16">
            <a:extLst>
              <a:ext uri="{FF2B5EF4-FFF2-40B4-BE49-F238E27FC236}">
                <a16:creationId xmlns:a16="http://schemas.microsoft.com/office/drawing/2014/main" id="{00000000-0008-0000-0000-000036000000}"/>
              </a:ext>
            </a:extLst>
          </xdr:cNvPr>
          <xdr:cNvSpPr>
            <a:spLocks/>
          </xdr:cNvSpPr>
        </xdr:nvSpPr>
        <xdr:spPr bwMode="auto">
          <a:xfrm>
            <a:off x="10112" y="1105"/>
            <a:ext cx="216" cy="179"/>
          </a:xfrm>
          <a:custGeom>
            <a:avLst/>
            <a:gdLst>
              <a:gd name="T0" fmla="+- 0 10112 10112"/>
              <a:gd name="T1" fmla="*/ T0 w 216"/>
              <a:gd name="T2" fmla="+- 0 1105 1105"/>
              <a:gd name="T3" fmla="*/ 1105 h 179"/>
              <a:gd name="T4" fmla="+- 0 10112 10112"/>
              <a:gd name="T5" fmla="*/ T4 w 216"/>
              <a:gd name="T6" fmla="+- 0 1206 1105"/>
              <a:gd name="T7" fmla="*/ 1206 h 179"/>
              <a:gd name="T8" fmla="+- 0 10119 10112"/>
              <a:gd name="T9" fmla="*/ T8 w 216"/>
              <a:gd name="T10" fmla="+- 0 1239 1105"/>
              <a:gd name="T11" fmla="*/ 1239 h 179"/>
              <a:gd name="T12" fmla="+- 0 10138 10112"/>
              <a:gd name="T13" fmla="*/ T12 w 216"/>
              <a:gd name="T14" fmla="+- 0 1263 1105"/>
              <a:gd name="T15" fmla="*/ 1263 h 179"/>
              <a:gd name="T16" fmla="+- 0 10165 10112"/>
              <a:gd name="T17" fmla="*/ T16 w 216"/>
              <a:gd name="T18" fmla="+- 0 1278 1105"/>
              <a:gd name="T19" fmla="*/ 1278 h 179"/>
              <a:gd name="T20" fmla="+- 0 10196 10112"/>
              <a:gd name="T21" fmla="*/ T20 w 216"/>
              <a:gd name="T22" fmla="+- 0 1283 1105"/>
              <a:gd name="T23" fmla="*/ 1283 h 179"/>
              <a:gd name="T24" fmla="+- 0 10214 10112"/>
              <a:gd name="T25" fmla="*/ T24 w 216"/>
              <a:gd name="T26" fmla="+- 0 1281 1105"/>
              <a:gd name="T27" fmla="*/ 1281 h 179"/>
              <a:gd name="T28" fmla="+- 0 10231 10112"/>
              <a:gd name="T29" fmla="*/ T28 w 216"/>
              <a:gd name="T30" fmla="+- 0 1276 1105"/>
              <a:gd name="T31" fmla="*/ 1276 h 179"/>
              <a:gd name="T32" fmla="+- 0 10246 10112"/>
              <a:gd name="T33" fmla="*/ T32 w 216"/>
              <a:gd name="T34" fmla="+- 0 1268 1105"/>
              <a:gd name="T35" fmla="*/ 1268 h 179"/>
              <a:gd name="T36" fmla="+- 0 10260 10112"/>
              <a:gd name="T37" fmla="*/ T36 w 216"/>
              <a:gd name="T38" fmla="+- 0 1257 1105"/>
              <a:gd name="T39" fmla="*/ 1257 h 179"/>
              <a:gd name="T40" fmla="+- 0 10328 10112"/>
              <a:gd name="T41" fmla="*/ T40 w 216"/>
              <a:gd name="T42" fmla="+- 0 1257 1105"/>
              <a:gd name="T43" fmla="*/ 1257 h 179"/>
              <a:gd name="T44" fmla="+- 0 10328 10112"/>
              <a:gd name="T45" fmla="*/ T44 w 216"/>
              <a:gd name="T46" fmla="+- 0 1240 1105"/>
              <a:gd name="T47" fmla="*/ 1240 h 179"/>
              <a:gd name="T48" fmla="+- 0 10220 10112"/>
              <a:gd name="T49" fmla="*/ T48 w 216"/>
              <a:gd name="T50" fmla="+- 0 1240 1105"/>
              <a:gd name="T51" fmla="*/ 1240 h 179"/>
              <a:gd name="T52" fmla="+- 0 10203 10112"/>
              <a:gd name="T53" fmla="*/ T52 w 216"/>
              <a:gd name="T54" fmla="+- 0 1237 1105"/>
              <a:gd name="T55" fmla="*/ 1237 h 179"/>
              <a:gd name="T56" fmla="+- 0 10191 10112"/>
              <a:gd name="T57" fmla="*/ T56 w 216"/>
              <a:gd name="T58" fmla="+- 0 1227 1105"/>
              <a:gd name="T59" fmla="*/ 1227 h 179"/>
              <a:gd name="T60" fmla="+- 0 10183 10112"/>
              <a:gd name="T61" fmla="*/ T60 w 216"/>
              <a:gd name="T62" fmla="+- 0 1214 1105"/>
              <a:gd name="T63" fmla="*/ 1214 h 179"/>
              <a:gd name="T64" fmla="+- 0 10180 10112"/>
              <a:gd name="T65" fmla="*/ T64 w 216"/>
              <a:gd name="T66" fmla="+- 0 1197 1105"/>
              <a:gd name="T67" fmla="*/ 1197 h 179"/>
              <a:gd name="T68" fmla="+- 0 10180 10112"/>
              <a:gd name="T69" fmla="*/ T68 w 216"/>
              <a:gd name="T70" fmla="+- 0 1105 1105"/>
              <a:gd name="T71" fmla="*/ 1105 h 179"/>
              <a:gd name="T72" fmla="+- 0 10112 10112"/>
              <a:gd name="T73" fmla="*/ T72 w 216"/>
              <a:gd name="T74" fmla="+- 0 1105 1105"/>
              <a:gd name="T75" fmla="*/ 1105 h 179"/>
              <a:gd name="T76" fmla="+- 0 10328 10112"/>
              <a:gd name="T77" fmla="*/ T76 w 216"/>
              <a:gd name="T78" fmla="+- 0 1257 1105"/>
              <a:gd name="T79" fmla="*/ 1257 h 179"/>
              <a:gd name="T80" fmla="+- 0 10261 10112"/>
              <a:gd name="T81" fmla="*/ T80 w 216"/>
              <a:gd name="T82" fmla="+- 0 1257 1105"/>
              <a:gd name="T83" fmla="*/ 1257 h 179"/>
              <a:gd name="T84" fmla="+- 0 10261 10112"/>
              <a:gd name="T85" fmla="*/ T84 w 216"/>
              <a:gd name="T86" fmla="+- 0 1276 1105"/>
              <a:gd name="T87" fmla="*/ 1276 h 179"/>
              <a:gd name="T88" fmla="+- 0 10328 10112"/>
              <a:gd name="T89" fmla="*/ T88 w 216"/>
              <a:gd name="T90" fmla="+- 0 1276 1105"/>
              <a:gd name="T91" fmla="*/ 1276 h 179"/>
              <a:gd name="T92" fmla="+- 0 10328 10112"/>
              <a:gd name="T93" fmla="*/ T92 w 216"/>
              <a:gd name="T94" fmla="+- 0 1257 1105"/>
              <a:gd name="T95" fmla="*/ 1257 h 179"/>
              <a:gd name="T96" fmla="+- 0 10328 10112"/>
              <a:gd name="T97" fmla="*/ T96 w 216"/>
              <a:gd name="T98" fmla="+- 0 1105 1105"/>
              <a:gd name="T99" fmla="*/ 1105 h 179"/>
              <a:gd name="T100" fmla="+- 0 10259 10112"/>
              <a:gd name="T101" fmla="*/ T100 w 216"/>
              <a:gd name="T102" fmla="+- 0 1105 1105"/>
              <a:gd name="T103" fmla="*/ 1105 h 179"/>
              <a:gd name="T104" fmla="+- 0 10259 10112"/>
              <a:gd name="T105" fmla="*/ T104 w 216"/>
              <a:gd name="T106" fmla="+- 0 1199 1105"/>
              <a:gd name="T107" fmla="*/ 1199 h 179"/>
              <a:gd name="T108" fmla="+- 0 10256 10112"/>
              <a:gd name="T109" fmla="*/ T108 w 216"/>
              <a:gd name="T110" fmla="+- 0 1214 1105"/>
              <a:gd name="T111" fmla="*/ 1214 h 179"/>
              <a:gd name="T112" fmla="+- 0 10249 10112"/>
              <a:gd name="T113" fmla="*/ T112 w 216"/>
              <a:gd name="T114" fmla="+- 0 1228 1105"/>
              <a:gd name="T115" fmla="*/ 1228 h 179"/>
              <a:gd name="T116" fmla="+- 0 10237 10112"/>
              <a:gd name="T117" fmla="*/ T116 w 216"/>
              <a:gd name="T118" fmla="+- 0 1237 1105"/>
              <a:gd name="T119" fmla="*/ 1237 h 179"/>
              <a:gd name="T120" fmla="+- 0 10220 10112"/>
              <a:gd name="T121" fmla="*/ T120 w 216"/>
              <a:gd name="T122" fmla="+- 0 1240 1105"/>
              <a:gd name="T123" fmla="*/ 1240 h 179"/>
              <a:gd name="T124" fmla="+- 0 10328 10112"/>
              <a:gd name="T125" fmla="*/ T124 w 216"/>
              <a:gd name="T126" fmla="+- 0 1240 1105"/>
              <a:gd name="T127" fmla="*/ 1240 h 179"/>
              <a:gd name="T128" fmla="+- 0 10328 10112"/>
              <a:gd name="T129" fmla="*/ T128 w 216"/>
              <a:gd name="T130" fmla="+- 0 1105 1105"/>
              <a:gd name="T131" fmla="*/ 1105 h 179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</a:cxnLst>
            <a:rect l="0" t="0" r="r" b="b"/>
            <a:pathLst>
              <a:path w="216" h="179">
                <a:moveTo>
                  <a:pt x="0" y="0"/>
                </a:moveTo>
                <a:lnTo>
                  <a:pt x="0" y="101"/>
                </a:lnTo>
                <a:lnTo>
                  <a:pt x="7" y="134"/>
                </a:lnTo>
                <a:lnTo>
                  <a:pt x="26" y="158"/>
                </a:lnTo>
                <a:lnTo>
                  <a:pt x="53" y="173"/>
                </a:lnTo>
                <a:lnTo>
                  <a:pt x="84" y="178"/>
                </a:lnTo>
                <a:lnTo>
                  <a:pt x="102" y="176"/>
                </a:lnTo>
                <a:lnTo>
                  <a:pt x="119" y="171"/>
                </a:lnTo>
                <a:lnTo>
                  <a:pt x="134" y="163"/>
                </a:lnTo>
                <a:lnTo>
                  <a:pt x="148" y="152"/>
                </a:lnTo>
                <a:lnTo>
                  <a:pt x="216" y="152"/>
                </a:lnTo>
                <a:lnTo>
                  <a:pt x="216" y="135"/>
                </a:lnTo>
                <a:lnTo>
                  <a:pt x="108" y="135"/>
                </a:lnTo>
                <a:lnTo>
                  <a:pt x="91" y="132"/>
                </a:lnTo>
                <a:lnTo>
                  <a:pt x="79" y="122"/>
                </a:lnTo>
                <a:lnTo>
                  <a:pt x="71" y="109"/>
                </a:lnTo>
                <a:lnTo>
                  <a:pt x="68" y="92"/>
                </a:lnTo>
                <a:lnTo>
                  <a:pt x="68" y="0"/>
                </a:lnTo>
                <a:lnTo>
                  <a:pt x="0" y="0"/>
                </a:lnTo>
                <a:close/>
                <a:moveTo>
                  <a:pt x="216" y="152"/>
                </a:moveTo>
                <a:lnTo>
                  <a:pt x="149" y="152"/>
                </a:lnTo>
                <a:lnTo>
                  <a:pt x="149" y="171"/>
                </a:lnTo>
                <a:lnTo>
                  <a:pt x="216" y="171"/>
                </a:lnTo>
                <a:lnTo>
                  <a:pt x="216" y="152"/>
                </a:lnTo>
                <a:close/>
                <a:moveTo>
                  <a:pt x="216" y="0"/>
                </a:moveTo>
                <a:lnTo>
                  <a:pt x="147" y="0"/>
                </a:lnTo>
                <a:lnTo>
                  <a:pt x="147" y="94"/>
                </a:lnTo>
                <a:lnTo>
                  <a:pt x="144" y="109"/>
                </a:lnTo>
                <a:lnTo>
                  <a:pt x="137" y="123"/>
                </a:lnTo>
                <a:lnTo>
                  <a:pt x="125" y="132"/>
                </a:lnTo>
                <a:lnTo>
                  <a:pt x="108" y="135"/>
                </a:lnTo>
                <a:lnTo>
                  <a:pt x="216" y="135"/>
                </a:lnTo>
                <a:lnTo>
                  <a:pt x="216" y="0"/>
                </a:ln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nl-BE"/>
          </a:p>
        </xdr:txBody>
      </xdr:sp>
      <xdr:cxnSp macro="">
        <xdr:nvCxnSpPr>
          <xdr:cNvPr id="55" name="Line 17">
            <a:extLst>
              <a:ext uri="{FF2B5EF4-FFF2-40B4-BE49-F238E27FC236}">
                <a16:creationId xmlns:a16="http://schemas.microsoft.com/office/drawing/2014/main" id="{00000000-0008-0000-0000-000037000000}"/>
              </a:ext>
            </a:extLst>
          </xdr:cNvPr>
          <xdr:cNvCxnSpPr>
            <a:cxnSpLocks noChangeShapeType="1"/>
          </xdr:cNvCxnSpPr>
        </xdr:nvCxnSpPr>
        <xdr:spPr bwMode="auto">
          <a:xfrm>
            <a:off x="8853" y="1360"/>
            <a:ext cx="1717" cy="0"/>
          </a:xfrm>
          <a:prstGeom prst="line">
            <a:avLst/>
          </a:prstGeom>
          <a:noFill/>
          <a:ln w="11853">
            <a:solidFill>
              <a:srgbClr val="FFFFF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pic>
        <xdr:nvPicPr>
          <xdr:cNvPr id="56" name="Picture 55">
            <a:extLst>
              <a:ext uri="{FF2B5EF4-FFF2-40B4-BE49-F238E27FC236}">
                <a16:creationId xmlns:a16="http://schemas.microsoft.com/office/drawing/2014/main" id="{00000000-0008-0000-0000-000038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853" y="1037"/>
            <a:ext cx="269" cy="243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7" name="Picture 56">
            <a:extLst>
              <a:ext uri="{FF2B5EF4-FFF2-40B4-BE49-F238E27FC236}">
                <a16:creationId xmlns:a16="http://schemas.microsoft.com/office/drawing/2014/main" id="{00000000-0008-0000-0000-00003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401" y="1038"/>
            <a:ext cx="244" cy="24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12</xdr:col>
      <xdr:colOff>222006</xdr:colOff>
      <xdr:row>0</xdr:row>
      <xdr:rowOff>299606</xdr:rowOff>
    </xdr:from>
    <xdr:to>
      <xdr:col>16</xdr:col>
      <xdr:colOff>308816</xdr:colOff>
      <xdr:row>2</xdr:row>
      <xdr:rowOff>72065</xdr:rowOff>
    </xdr:to>
    <xdr:pic>
      <xdr:nvPicPr>
        <xdr:cNvPr id="37" name="Bild 54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/>
      </xdr:nvPicPr>
      <xdr:blipFill>
        <a:blip xmlns:r="http://schemas.openxmlformats.org/officeDocument/2006/relationships" r:embed="rId6" cstate="print">
          <a:alphaModFix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811324" y="299606"/>
          <a:ext cx="1541537" cy="338186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11546</xdr:colOff>
      <xdr:row>0</xdr:row>
      <xdr:rowOff>23093</xdr:rowOff>
    </xdr:from>
    <xdr:to>
      <xdr:col>16</xdr:col>
      <xdr:colOff>340591</xdr:colOff>
      <xdr:row>0</xdr:row>
      <xdr:rowOff>265547</xdr:rowOff>
    </xdr:to>
    <xdr:pic>
      <xdr:nvPicPr>
        <xdr:cNvPr id="2" name="Bild 55">
          <a:extLst>
            <a:ext uri="{FF2B5EF4-FFF2-40B4-BE49-F238E27FC236}">
              <a16:creationId xmlns:a16="http://schemas.microsoft.com/office/drawing/2014/main" id="{AC0D333A-7147-4A1C-ACD1-C39B9707C444}"/>
            </a:ext>
          </a:extLst>
        </xdr:cNvPr>
        <xdr:cNvPicPr/>
      </xdr:nvPicPr>
      <xdr:blipFill rotWithShape="1"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2222"/>
        <a:stretch/>
      </xdr:blipFill>
      <xdr:spPr bwMode="auto">
        <a:xfrm>
          <a:off x="11546" y="23093"/>
          <a:ext cx="6373090" cy="24245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100778</xdr:colOff>
      <xdr:row>1</xdr:row>
      <xdr:rowOff>91788</xdr:rowOff>
    </xdr:from>
    <xdr:to>
      <xdr:col>14</xdr:col>
      <xdr:colOff>306984</xdr:colOff>
      <xdr:row>2</xdr:row>
      <xdr:rowOff>28618</xdr:rowOff>
    </xdr:to>
    <xdr:grpSp>
      <xdr:nvGrpSpPr>
        <xdr:cNvPr id="2" name="Groep 1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>
          <a:grpSpLocks/>
        </xdr:cNvGrpSpPr>
      </xdr:nvGrpSpPr>
      <xdr:grpSpPr bwMode="auto">
        <a:xfrm>
          <a:off x="4716073" y="412174"/>
          <a:ext cx="561229" cy="257217"/>
          <a:chOff x="8853" y="1037"/>
          <a:chExt cx="1727" cy="323"/>
        </a:xfrm>
      </xdr:grpSpPr>
      <xdr:sp macro="" textlink="">
        <xdr:nvSpPr>
          <xdr:cNvPr id="3" name="AutoShape 12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SpPr>
            <a:spLocks/>
          </xdr:cNvSpPr>
        </xdr:nvSpPr>
        <xdr:spPr bwMode="auto">
          <a:xfrm>
            <a:off x="9950" y="1099"/>
            <a:ext cx="142" cy="179"/>
          </a:xfrm>
          <a:custGeom>
            <a:avLst/>
            <a:gdLst>
              <a:gd name="T0" fmla="+- 0 10015 9950"/>
              <a:gd name="T1" fmla="*/ T0 w 142"/>
              <a:gd name="T2" fmla="+- 0 1105 1099"/>
              <a:gd name="T3" fmla="*/ 1105 h 179"/>
              <a:gd name="T4" fmla="+- 0 9950 9950"/>
              <a:gd name="T5" fmla="*/ T4 w 142"/>
              <a:gd name="T6" fmla="+- 0 1105 1099"/>
              <a:gd name="T7" fmla="*/ 1105 h 179"/>
              <a:gd name="T8" fmla="+- 0 9950 9950"/>
              <a:gd name="T9" fmla="*/ T8 w 142"/>
              <a:gd name="T10" fmla="+- 0 1277 1099"/>
              <a:gd name="T11" fmla="*/ 1277 h 179"/>
              <a:gd name="T12" fmla="+- 0 10018 9950"/>
              <a:gd name="T13" fmla="*/ T12 w 142"/>
              <a:gd name="T14" fmla="+- 0 1277 1099"/>
              <a:gd name="T15" fmla="*/ 1277 h 179"/>
              <a:gd name="T16" fmla="+- 0 10018 9950"/>
              <a:gd name="T17" fmla="*/ T16 w 142"/>
              <a:gd name="T18" fmla="+- 0 1201 1099"/>
              <a:gd name="T19" fmla="*/ 1201 h 179"/>
              <a:gd name="T20" fmla="+- 0 10021 9950"/>
              <a:gd name="T21" fmla="*/ T20 w 142"/>
              <a:gd name="T22" fmla="+- 0 1181 1099"/>
              <a:gd name="T23" fmla="*/ 1181 h 179"/>
              <a:gd name="T24" fmla="+- 0 10030 9950"/>
              <a:gd name="T25" fmla="*/ T24 w 142"/>
              <a:gd name="T26" fmla="+- 0 1166 1099"/>
              <a:gd name="T27" fmla="*/ 1166 h 179"/>
              <a:gd name="T28" fmla="+- 0 10045 9950"/>
              <a:gd name="T29" fmla="*/ T28 w 142"/>
              <a:gd name="T30" fmla="+- 0 1155 1099"/>
              <a:gd name="T31" fmla="*/ 1155 h 179"/>
              <a:gd name="T32" fmla="+- 0 10066 9950"/>
              <a:gd name="T33" fmla="*/ T32 w 142"/>
              <a:gd name="T34" fmla="+- 0 1149 1099"/>
              <a:gd name="T35" fmla="*/ 1149 h 179"/>
              <a:gd name="T36" fmla="+- 0 10078 9950"/>
              <a:gd name="T37" fmla="*/ T36 w 142"/>
              <a:gd name="T38" fmla="+- 0 1148 1099"/>
              <a:gd name="T39" fmla="*/ 1148 h 179"/>
              <a:gd name="T40" fmla="+- 0 10091 9950"/>
              <a:gd name="T41" fmla="*/ T40 w 142"/>
              <a:gd name="T42" fmla="+- 0 1148 1099"/>
              <a:gd name="T43" fmla="*/ 1148 h 179"/>
              <a:gd name="T44" fmla="+- 0 10091 9950"/>
              <a:gd name="T45" fmla="*/ T44 w 142"/>
              <a:gd name="T46" fmla="+- 0 1141 1099"/>
              <a:gd name="T47" fmla="*/ 1141 h 179"/>
              <a:gd name="T48" fmla="+- 0 10015 9950"/>
              <a:gd name="T49" fmla="*/ T48 w 142"/>
              <a:gd name="T50" fmla="+- 0 1141 1099"/>
              <a:gd name="T51" fmla="*/ 1141 h 179"/>
              <a:gd name="T52" fmla="+- 0 10015 9950"/>
              <a:gd name="T53" fmla="*/ T52 w 142"/>
              <a:gd name="T54" fmla="+- 0 1105 1099"/>
              <a:gd name="T55" fmla="*/ 1105 h 179"/>
              <a:gd name="T56" fmla="+- 0 10091 9950"/>
              <a:gd name="T57" fmla="*/ T56 w 142"/>
              <a:gd name="T58" fmla="+- 0 1148 1099"/>
              <a:gd name="T59" fmla="*/ 1148 h 179"/>
              <a:gd name="T60" fmla="+- 0 10078 9950"/>
              <a:gd name="T61" fmla="*/ T60 w 142"/>
              <a:gd name="T62" fmla="+- 0 1148 1099"/>
              <a:gd name="T63" fmla="*/ 1148 h 179"/>
              <a:gd name="T64" fmla="+- 0 10084 9950"/>
              <a:gd name="T65" fmla="*/ T64 w 142"/>
              <a:gd name="T66" fmla="+- 0 1149 1099"/>
              <a:gd name="T67" fmla="*/ 1149 h 179"/>
              <a:gd name="T68" fmla="+- 0 10091 9950"/>
              <a:gd name="T69" fmla="*/ T68 w 142"/>
              <a:gd name="T70" fmla="+- 0 1150 1099"/>
              <a:gd name="T71" fmla="*/ 1150 h 179"/>
              <a:gd name="T72" fmla="+- 0 10091 9950"/>
              <a:gd name="T73" fmla="*/ T72 w 142"/>
              <a:gd name="T74" fmla="+- 0 1148 1099"/>
              <a:gd name="T75" fmla="*/ 1148 h 179"/>
              <a:gd name="T76" fmla="+- 0 10091 9950"/>
              <a:gd name="T77" fmla="*/ T76 w 142"/>
              <a:gd name="T78" fmla="+- 0 1099 1099"/>
              <a:gd name="T79" fmla="*/ 1099 h 179"/>
              <a:gd name="T80" fmla="+- 0 10062 9950"/>
              <a:gd name="T81" fmla="*/ T80 w 142"/>
              <a:gd name="T82" fmla="+- 0 1101 1099"/>
              <a:gd name="T83" fmla="*/ 1101 h 179"/>
              <a:gd name="T84" fmla="+- 0 10040 9950"/>
              <a:gd name="T85" fmla="*/ T84 w 142"/>
              <a:gd name="T86" fmla="+- 0 1108 1099"/>
              <a:gd name="T87" fmla="*/ 1108 h 179"/>
              <a:gd name="T88" fmla="+- 0 10025 9950"/>
              <a:gd name="T89" fmla="*/ T88 w 142"/>
              <a:gd name="T90" fmla="+- 0 1121 1099"/>
              <a:gd name="T91" fmla="*/ 1121 h 179"/>
              <a:gd name="T92" fmla="+- 0 10016 9950"/>
              <a:gd name="T93" fmla="*/ T92 w 142"/>
              <a:gd name="T94" fmla="+- 0 1141 1099"/>
              <a:gd name="T95" fmla="*/ 1141 h 179"/>
              <a:gd name="T96" fmla="+- 0 10091 9950"/>
              <a:gd name="T97" fmla="*/ T96 w 142"/>
              <a:gd name="T98" fmla="+- 0 1141 1099"/>
              <a:gd name="T99" fmla="*/ 1141 h 179"/>
              <a:gd name="T100" fmla="+- 0 10091 9950"/>
              <a:gd name="T101" fmla="*/ T100 w 142"/>
              <a:gd name="T102" fmla="+- 0 1099 1099"/>
              <a:gd name="T103" fmla="*/ 1099 h 179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</a:cxnLst>
            <a:rect l="0" t="0" r="r" b="b"/>
            <a:pathLst>
              <a:path w="142" h="179">
                <a:moveTo>
                  <a:pt x="65" y="6"/>
                </a:moveTo>
                <a:lnTo>
                  <a:pt x="0" y="6"/>
                </a:lnTo>
                <a:lnTo>
                  <a:pt x="0" y="178"/>
                </a:lnTo>
                <a:lnTo>
                  <a:pt x="68" y="178"/>
                </a:lnTo>
                <a:lnTo>
                  <a:pt x="68" y="102"/>
                </a:lnTo>
                <a:lnTo>
                  <a:pt x="71" y="82"/>
                </a:lnTo>
                <a:lnTo>
                  <a:pt x="80" y="67"/>
                </a:lnTo>
                <a:lnTo>
                  <a:pt x="95" y="56"/>
                </a:lnTo>
                <a:lnTo>
                  <a:pt x="116" y="50"/>
                </a:lnTo>
                <a:lnTo>
                  <a:pt x="128" y="49"/>
                </a:lnTo>
                <a:lnTo>
                  <a:pt x="141" y="49"/>
                </a:lnTo>
                <a:lnTo>
                  <a:pt x="141" y="42"/>
                </a:lnTo>
                <a:lnTo>
                  <a:pt x="65" y="42"/>
                </a:lnTo>
                <a:lnTo>
                  <a:pt x="65" y="6"/>
                </a:lnTo>
                <a:close/>
                <a:moveTo>
                  <a:pt x="141" y="49"/>
                </a:moveTo>
                <a:lnTo>
                  <a:pt x="128" y="49"/>
                </a:lnTo>
                <a:lnTo>
                  <a:pt x="134" y="50"/>
                </a:lnTo>
                <a:lnTo>
                  <a:pt x="141" y="51"/>
                </a:lnTo>
                <a:lnTo>
                  <a:pt x="141" y="49"/>
                </a:lnTo>
                <a:close/>
                <a:moveTo>
                  <a:pt x="141" y="0"/>
                </a:moveTo>
                <a:lnTo>
                  <a:pt x="112" y="2"/>
                </a:lnTo>
                <a:lnTo>
                  <a:pt x="90" y="9"/>
                </a:lnTo>
                <a:lnTo>
                  <a:pt x="75" y="22"/>
                </a:lnTo>
                <a:lnTo>
                  <a:pt x="66" y="42"/>
                </a:lnTo>
                <a:lnTo>
                  <a:pt x="141" y="42"/>
                </a:lnTo>
                <a:lnTo>
                  <a:pt x="141" y="0"/>
                </a:ln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nl-BE"/>
          </a:p>
        </xdr:txBody>
      </xdr:sp>
      <xdr:pic>
        <xdr:nvPicPr>
          <xdr:cNvPr id="4" name="Picture 13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358" y="1096"/>
            <a:ext cx="222" cy="19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" name="Picture 14">
            <a:extLst>
              <a:ext uri="{FF2B5EF4-FFF2-40B4-BE49-F238E27FC236}">
                <a16:creationId xmlns:a16="http://schemas.microsoft.com/office/drawing/2014/main" id="{00000000-0008-0000-0200-000005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677" y="1097"/>
            <a:ext cx="240" cy="18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6" name="Picture 15">
            <a:extLst>
              <a:ext uri="{FF2B5EF4-FFF2-40B4-BE49-F238E27FC236}">
                <a16:creationId xmlns:a16="http://schemas.microsoft.com/office/drawing/2014/main" id="{00000000-0008-0000-0200-000006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151" y="1106"/>
            <a:ext cx="216" cy="17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7" name="AutoShape 16">
            <a:extLst>
              <a:ext uri="{FF2B5EF4-FFF2-40B4-BE49-F238E27FC236}">
                <a16:creationId xmlns:a16="http://schemas.microsoft.com/office/drawing/2014/main" id="{00000000-0008-0000-0200-000007000000}"/>
              </a:ext>
            </a:extLst>
          </xdr:cNvPr>
          <xdr:cNvSpPr>
            <a:spLocks/>
          </xdr:cNvSpPr>
        </xdr:nvSpPr>
        <xdr:spPr bwMode="auto">
          <a:xfrm>
            <a:off x="10112" y="1105"/>
            <a:ext cx="216" cy="179"/>
          </a:xfrm>
          <a:custGeom>
            <a:avLst/>
            <a:gdLst>
              <a:gd name="T0" fmla="+- 0 10112 10112"/>
              <a:gd name="T1" fmla="*/ T0 w 216"/>
              <a:gd name="T2" fmla="+- 0 1105 1105"/>
              <a:gd name="T3" fmla="*/ 1105 h 179"/>
              <a:gd name="T4" fmla="+- 0 10112 10112"/>
              <a:gd name="T5" fmla="*/ T4 w 216"/>
              <a:gd name="T6" fmla="+- 0 1206 1105"/>
              <a:gd name="T7" fmla="*/ 1206 h 179"/>
              <a:gd name="T8" fmla="+- 0 10119 10112"/>
              <a:gd name="T9" fmla="*/ T8 w 216"/>
              <a:gd name="T10" fmla="+- 0 1239 1105"/>
              <a:gd name="T11" fmla="*/ 1239 h 179"/>
              <a:gd name="T12" fmla="+- 0 10138 10112"/>
              <a:gd name="T13" fmla="*/ T12 w 216"/>
              <a:gd name="T14" fmla="+- 0 1263 1105"/>
              <a:gd name="T15" fmla="*/ 1263 h 179"/>
              <a:gd name="T16" fmla="+- 0 10165 10112"/>
              <a:gd name="T17" fmla="*/ T16 w 216"/>
              <a:gd name="T18" fmla="+- 0 1278 1105"/>
              <a:gd name="T19" fmla="*/ 1278 h 179"/>
              <a:gd name="T20" fmla="+- 0 10196 10112"/>
              <a:gd name="T21" fmla="*/ T20 w 216"/>
              <a:gd name="T22" fmla="+- 0 1283 1105"/>
              <a:gd name="T23" fmla="*/ 1283 h 179"/>
              <a:gd name="T24" fmla="+- 0 10214 10112"/>
              <a:gd name="T25" fmla="*/ T24 w 216"/>
              <a:gd name="T26" fmla="+- 0 1281 1105"/>
              <a:gd name="T27" fmla="*/ 1281 h 179"/>
              <a:gd name="T28" fmla="+- 0 10231 10112"/>
              <a:gd name="T29" fmla="*/ T28 w 216"/>
              <a:gd name="T30" fmla="+- 0 1276 1105"/>
              <a:gd name="T31" fmla="*/ 1276 h 179"/>
              <a:gd name="T32" fmla="+- 0 10246 10112"/>
              <a:gd name="T33" fmla="*/ T32 w 216"/>
              <a:gd name="T34" fmla="+- 0 1268 1105"/>
              <a:gd name="T35" fmla="*/ 1268 h 179"/>
              <a:gd name="T36" fmla="+- 0 10260 10112"/>
              <a:gd name="T37" fmla="*/ T36 w 216"/>
              <a:gd name="T38" fmla="+- 0 1257 1105"/>
              <a:gd name="T39" fmla="*/ 1257 h 179"/>
              <a:gd name="T40" fmla="+- 0 10328 10112"/>
              <a:gd name="T41" fmla="*/ T40 w 216"/>
              <a:gd name="T42" fmla="+- 0 1257 1105"/>
              <a:gd name="T43" fmla="*/ 1257 h 179"/>
              <a:gd name="T44" fmla="+- 0 10328 10112"/>
              <a:gd name="T45" fmla="*/ T44 w 216"/>
              <a:gd name="T46" fmla="+- 0 1240 1105"/>
              <a:gd name="T47" fmla="*/ 1240 h 179"/>
              <a:gd name="T48" fmla="+- 0 10220 10112"/>
              <a:gd name="T49" fmla="*/ T48 w 216"/>
              <a:gd name="T50" fmla="+- 0 1240 1105"/>
              <a:gd name="T51" fmla="*/ 1240 h 179"/>
              <a:gd name="T52" fmla="+- 0 10203 10112"/>
              <a:gd name="T53" fmla="*/ T52 w 216"/>
              <a:gd name="T54" fmla="+- 0 1237 1105"/>
              <a:gd name="T55" fmla="*/ 1237 h 179"/>
              <a:gd name="T56" fmla="+- 0 10191 10112"/>
              <a:gd name="T57" fmla="*/ T56 w 216"/>
              <a:gd name="T58" fmla="+- 0 1227 1105"/>
              <a:gd name="T59" fmla="*/ 1227 h 179"/>
              <a:gd name="T60" fmla="+- 0 10183 10112"/>
              <a:gd name="T61" fmla="*/ T60 w 216"/>
              <a:gd name="T62" fmla="+- 0 1214 1105"/>
              <a:gd name="T63" fmla="*/ 1214 h 179"/>
              <a:gd name="T64" fmla="+- 0 10180 10112"/>
              <a:gd name="T65" fmla="*/ T64 w 216"/>
              <a:gd name="T66" fmla="+- 0 1197 1105"/>
              <a:gd name="T67" fmla="*/ 1197 h 179"/>
              <a:gd name="T68" fmla="+- 0 10180 10112"/>
              <a:gd name="T69" fmla="*/ T68 w 216"/>
              <a:gd name="T70" fmla="+- 0 1105 1105"/>
              <a:gd name="T71" fmla="*/ 1105 h 179"/>
              <a:gd name="T72" fmla="+- 0 10112 10112"/>
              <a:gd name="T73" fmla="*/ T72 w 216"/>
              <a:gd name="T74" fmla="+- 0 1105 1105"/>
              <a:gd name="T75" fmla="*/ 1105 h 179"/>
              <a:gd name="T76" fmla="+- 0 10328 10112"/>
              <a:gd name="T77" fmla="*/ T76 w 216"/>
              <a:gd name="T78" fmla="+- 0 1257 1105"/>
              <a:gd name="T79" fmla="*/ 1257 h 179"/>
              <a:gd name="T80" fmla="+- 0 10261 10112"/>
              <a:gd name="T81" fmla="*/ T80 w 216"/>
              <a:gd name="T82" fmla="+- 0 1257 1105"/>
              <a:gd name="T83" fmla="*/ 1257 h 179"/>
              <a:gd name="T84" fmla="+- 0 10261 10112"/>
              <a:gd name="T85" fmla="*/ T84 w 216"/>
              <a:gd name="T86" fmla="+- 0 1276 1105"/>
              <a:gd name="T87" fmla="*/ 1276 h 179"/>
              <a:gd name="T88" fmla="+- 0 10328 10112"/>
              <a:gd name="T89" fmla="*/ T88 w 216"/>
              <a:gd name="T90" fmla="+- 0 1276 1105"/>
              <a:gd name="T91" fmla="*/ 1276 h 179"/>
              <a:gd name="T92" fmla="+- 0 10328 10112"/>
              <a:gd name="T93" fmla="*/ T92 w 216"/>
              <a:gd name="T94" fmla="+- 0 1257 1105"/>
              <a:gd name="T95" fmla="*/ 1257 h 179"/>
              <a:gd name="T96" fmla="+- 0 10328 10112"/>
              <a:gd name="T97" fmla="*/ T96 w 216"/>
              <a:gd name="T98" fmla="+- 0 1105 1105"/>
              <a:gd name="T99" fmla="*/ 1105 h 179"/>
              <a:gd name="T100" fmla="+- 0 10259 10112"/>
              <a:gd name="T101" fmla="*/ T100 w 216"/>
              <a:gd name="T102" fmla="+- 0 1105 1105"/>
              <a:gd name="T103" fmla="*/ 1105 h 179"/>
              <a:gd name="T104" fmla="+- 0 10259 10112"/>
              <a:gd name="T105" fmla="*/ T104 w 216"/>
              <a:gd name="T106" fmla="+- 0 1199 1105"/>
              <a:gd name="T107" fmla="*/ 1199 h 179"/>
              <a:gd name="T108" fmla="+- 0 10256 10112"/>
              <a:gd name="T109" fmla="*/ T108 w 216"/>
              <a:gd name="T110" fmla="+- 0 1214 1105"/>
              <a:gd name="T111" fmla="*/ 1214 h 179"/>
              <a:gd name="T112" fmla="+- 0 10249 10112"/>
              <a:gd name="T113" fmla="*/ T112 w 216"/>
              <a:gd name="T114" fmla="+- 0 1228 1105"/>
              <a:gd name="T115" fmla="*/ 1228 h 179"/>
              <a:gd name="T116" fmla="+- 0 10237 10112"/>
              <a:gd name="T117" fmla="*/ T116 w 216"/>
              <a:gd name="T118" fmla="+- 0 1237 1105"/>
              <a:gd name="T119" fmla="*/ 1237 h 179"/>
              <a:gd name="T120" fmla="+- 0 10220 10112"/>
              <a:gd name="T121" fmla="*/ T120 w 216"/>
              <a:gd name="T122" fmla="+- 0 1240 1105"/>
              <a:gd name="T123" fmla="*/ 1240 h 179"/>
              <a:gd name="T124" fmla="+- 0 10328 10112"/>
              <a:gd name="T125" fmla="*/ T124 w 216"/>
              <a:gd name="T126" fmla="+- 0 1240 1105"/>
              <a:gd name="T127" fmla="*/ 1240 h 179"/>
              <a:gd name="T128" fmla="+- 0 10328 10112"/>
              <a:gd name="T129" fmla="*/ T128 w 216"/>
              <a:gd name="T130" fmla="+- 0 1105 1105"/>
              <a:gd name="T131" fmla="*/ 1105 h 179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</a:cxnLst>
            <a:rect l="0" t="0" r="r" b="b"/>
            <a:pathLst>
              <a:path w="216" h="179">
                <a:moveTo>
                  <a:pt x="0" y="0"/>
                </a:moveTo>
                <a:lnTo>
                  <a:pt x="0" y="101"/>
                </a:lnTo>
                <a:lnTo>
                  <a:pt x="7" y="134"/>
                </a:lnTo>
                <a:lnTo>
                  <a:pt x="26" y="158"/>
                </a:lnTo>
                <a:lnTo>
                  <a:pt x="53" y="173"/>
                </a:lnTo>
                <a:lnTo>
                  <a:pt x="84" y="178"/>
                </a:lnTo>
                <a:lnTo>
                  <a:pt x="102" y="176"/>
                </a:lnTo>
                <a:lnTo>
                  <a:pt x="119" y="171"/>
                </a:lnTo>
                <a:lnTo>
                  <a:pt x="134" y="163"/>
                </a:lnTo>
                <a:lnTo>
                  <a:pt x="148" y="152"/>
                </a:lnTo>
                <a:lnTo>
                  <a:pt x="216" y="152"/>
                </a:lnTo>
                <a:lnTo>
                  <a:pt x="216" y="135"/>
                </a:lnTo>
                <a:lnTo>
                  <a:pt x="108" y="135"/>
                </a:lnTo>
                <a:lnTo>
                  <a:pt x="91" y="132"/>
                </a:lnTo>
                <a:lnTo>
                  <a:pt x="79" y="122"/>
                </a:lnTo>
                <a:lnTo>
                  <a:pt x="71" y="109"/>
                </a:lnTo>
                <a:lnTo>
                  <a:pt x="68" y="92"/>
                </a:lnTo>
                <a:lnTo>
                  <a:pt x="68" y="0"/>
                </a:lnTo>
                <a:lnTo>
                  <a:pt x="0" y="0"/>
                </a:lnTo>
                <a:close/>
                <a:moveTo>
                  <a:pt x="216" y="152"/>
                </a:moveTo>
                <a:lnTo>
                  <a:pt x="149" y="152"/>
                </a:lnTo>
                <a:lnTo>
                  <a:pt x="149" y="171"/>
                </a:lnTo>
                <a:lnTo>
                  <a:pt x="216" y="171"/>
                </a:lnTo>
                <a:lnTo>
                  <a:pt x="216" y="152"/>
                </a:lnTo>
                <a:close/>
                <a:moveTo>
                  <a:pt x="216" y="0"/>
                </a:moveTo>
                <a:lnTo>
                  <a:pt x="147" y="0"/>
                </a:lnTo>
                <a:lnTo>
                  <a:pt x="147" y="94"/>
                </a:lnTo>
                <a:lnTo>
                  <a:pt x="144" y="109"/>
                </a:lnTo>
                <a:lnTo>
                  <a:pt x="137" y="123"/>
                </a:lnTo>
                <a:lnTo>
                  <a:pt x="125" y="132"/>
                </a:lnTo>
                <a:lnTo>
                  <a:pt x="108" y="135"/>
                </a:lnTo>
                <a:lnTo>
                  <a:pt x="216" y="135"/>
                </a:lnTo>
                <a:lnTo>
                  <a:pt x="216" y="0"/>
                </a:ln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nl-BE"/>
          </a:p>
        </xdr:txBody>
      </xdr:sp>
      <xdr:cxnSp macro="">
        <xdr:nvCxnSpPr>
          <xdr:cNvPr id="8" name="Line 17">
            <a:extLst>
              <a:ext uri="{FF2B5EF4-FFF2-40B4-BE49-F238E27FC236}">
                <a16:creationId xmlns:a16="http://schemas.microsoft.com/office/drawing/2014/main" id="{00000000-0008-0000-0200-000008000000}"/>
              </a:ext>
            </a:extLst>
          </xdr:cNvPr>
          <xdr:cNvCxnSpPr>
            <a:cxnSpLocks noChangeShapeType="1"/>
          </xdr:cNvCxnSpPr>
        </xdr:nvCxnSpPr>
        <xdr:spPr bwMode="auto">
          <a:xfrm>
            <a:off x="8853" y="1360"/>
            <a:ext cx="1717" cy="0"/>
          </a:xfrm>
          <a:prstGeom prst="line">
            <a:avLst/>
          </a:prstGeom>
          <a:noFill/>
          <a:ln w="11853">
            <a:solidFill>
              <a:srgbClr val="FFFFF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pic>
        <xdr:nvPicPr>
          <xdr:cNvPr id="9" name="Picture 18">
            <a:extLst>
              <a:ext uri="{FF2B5EF4-FFF2-40B4-BE49-F238E27FC236}">
                <a16:creationId xmlns:a16="http://schemas.microsoft.com/office/drawing/2014/main" id="{00000000-0008-0000-0200-00000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853" y="1037"/>
            <a:ext cx="269" cy="243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0" name="Picture 19">
            <a:extLst>
              <a:ext uri="{FF2B5EF4-FFF2-40B4-BE49-F238E27FC236}">
                <a16:creationId xmlns:a16="http://schemas.microsoft.com/office/drawing/2014/main" id="{00000000-0008-0000-0200-00000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401" y="1038"/>
            <a:ext cx="244" cy="24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124810</xdr:colOff>
      <xdr:row>0</xdr:row>
      <xdr:rowOff>0</xdr:rowOff>
    </xdr:to>
    <xdr:cxnSp macro="">
      <xdr:nvCxnSpPr>
        <xdr:cNvPr id="11" name="Rechte verbindingslijn 25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CxnSpPr/>
      </xdr:nvCxnSpPr>
      <xdr:spPr>
        <a:xfrm flipH="1">
          <a:off x="0" y="0"/>
          <a:ext cx="5268310" cy="0"/>
        </a:xfrm>
        <a:prstGeom prst="line">
          <a:avLst/>
        </a:prstGeom>
        <a:ln w="952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12</xdr:col>
      <xdr:colOff>253753</xdr:colOff>
      <xdr:row>0</xdr:row>
      <xdr:rowOff>293833</xdr:rowOff>
    </xdr:from>
    <xdr:to>
      <xdr:col>16</xdr:col>
      <xdr:colOff>329980</xdr:colOff>
      <xdr:row>1</xdr:row>
      <xdr:rowOff>299607</xdr:rowOff>
    </xdr:to>
    <xdr:pic>
      <xdr:nvPicPr>
        <xdr:cNvPr id="48" name="Bild 54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PicPr/>
      </xdr:nvPicPr>
      <xdr:blipFill>
        <a:blip xmlns:r="http://schemas.openxmlformats.org/officeDocument/2006/relationships" r:embed="rId6" cstate="print">
          <a:alphaModFix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617935" y="293833"/>
          <a:ext cx="1530954" cy="33481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11546</xdr:colOff>
      <xdr:row>0</xdr:row>
      <xdr:rowOff>23093</xdr:rowOff>
    </xdr:from>
    <xdr:to>
      <xdr:col>16</xdr:col>
      <xdr:colOff>346364</xdr:colOff>
      <xdr:row>0</xdr:row>
      <xdr:rowOff>259773</xdr:rowOff>
    </xdr:to>
    <xdr:pic>
      <xdr:nvPicPr>
        <xdr:cNvPr id="12" name="Bild 55">
          <a:extLst>
            <a:ext uri="{FF2B5EF4-FFF2-40B4-BE49-F238E27FC236}">
              <a16:creationId xmlns:a16="http://schemas.microsoft.com/office/drawing/2014/main" id="{B5FDCBDD-A5A6-4F34-95B0-5A27BA5E0333}"/>
            </a:ext>
          </a:extLst>
        </xdr:cNvPr>
        <xdr:cNvPicPr/>
      </xdr:nvPicPr>
      <xdr:blipFill rotWithShape="1"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2222"/>
        <a:stretch/>
      </xdr:blipFill>
      <xdr:spPr bwMode="auto">
        <a:xfrm>
          <a:off x="11546" y="23093"/>
          <a:ext cx="6153727" cy="23668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Y243"/>
  <sheetViews>
    <sheetView zoomScale="110" zoomScaleNormal="110" zoomScaleSheetLayoutView="110" zoomScalePageLayoutView="115" workbookViewId="0">
      <selection activeCell="K14" sqref="K14:Q14"/>
    </sheetView>
  </sheetViews>
  <sheetFormatPr defaultColWidth="0" defaultRowHeight="12.75" zeroHeight="1" x14ac:dyDescent="0.2"/>
  <cols>
    <col min="1" max="10" width="5.28515625" style="12" customWidth="1"/>
    <col min="11" max="11" width="8.42578125" style="12" customWidth="1"/>
    <col min="12" max="17" width="5.28515625" style="12" customWidth="1"/>
    <col min="18" max="18" width="58.5703125" style="9" customWidth="1"/>
    <col min="19" max="16384" width="9" style="12" hidden="1"/>
  </cols>
  <sheetData>
    <row r="1" spans="1:25" ht="25.5" customHeight="1" x14ac:dyDescent="0.2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0"/>
    </row>
    <row r="2" spans="1:25" ht="19.149999999999999" customHeight="1" x14ac:dyDescent="0.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10"/>
    </row>
    <row r="3" spans="1:25" x14ac:dyDescent="0.2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10"/>
    </row>
    <row r="4" spans="1:25" ht="27" x14ac:dyDescent="0.2">
      <c r="A4" s="9"/>
      <c r="B4" s="85" t="s">
        <v>181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9"/>
      <c r="P4" s="9"/>
      <c r="Q4" s="10"/>
    </row>
    <row r="5" spans="1:25" x14ac:dyDescent="0.2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10"/>
    </row>
    <row r="6" spans="1:25" x14ac:dyDescent="0.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10"/>
    </row>
    <row r="7" spans="1:25" ht="14.1" customHeight="1" x14ac:dyDescent="0.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10"/>
    </row>
    <row r="8" spans="1:25" ht="14.1" customHeight="1" x14ac:dyDescent="0.2">
      <c r="A8" s="86" t="s">
        <v>64</v>
      </c>
      <c r="B8" s="86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</row>
    <row r="9" spans="1:25" ht="14.1" customHeight="1" x14ac:dyDescent="0.2">
      <c r="A9" s="86"/>
      <c r="B9" s="86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</row>
    <row r="10" spans="1:25" ht="14.1" customHeight="1" x14ac:dyDescent="0.2">
      <c r="A10" s="86"/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</row>
    <row r="11" spans="1:25" ht="14.1" customHeight="1" x14ac:dyDescent="0.2">
      <c r="A11" s="86" t="s">
        <v>327</v>
      </c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11"/>
    </row>
    <row r="12" spans="1:25" ht="14.1" customHeight="1" x14ac:dyDescent="0.2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</row>
    <row r="13" spans="1:25" ht="14.1" customHeight="1" x14ac:dyDescent="0.2">
      <c r="A13" s="25" t="s">
        <v>285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</row>
    <row r="14" spans="1:25" ht="14.1" customHeight="1" x14ac:dyDescent="0.2">
      <c r="A14" s="23"/>
      <c r="B14" s="84" t="s">
        <v>65</v>
      </c>
      <c r="C14" s="84"/>
      <c r="D14" s="84"/>
      <c r="E14" s="84"/>
      <c r="F14" s="84"/>
      <c r="G14" s="84"/>
      <c r="H14" s="84"/>
      <c r="I14" s="84"/>
      <c r="J14" s="23"/>
      <c r="K14" s="87" t="s">
        <v>66</v>
      </c>
      <c r="L14" s="87"/>
      <c r="M14" s="87"/>
      <c r="N14" s="87"/>
      <c r="O14" s="87"/>
      <c r="P14" s="87"/>
      <c r="Q14" s="87"/>
      <c r="R14" s="25" t="str">
        <f>IF(OR(K14="Sélectionnez votre pompe à chaleur ici",K14=""),"","   &lt;======  Sélectionnez votre pompe à chaleur ici")</f>
        <v/>
      </c>
      <c r="S14" s="10"/>
      <c r="T14" s="10"/>
      <c r="U14" s="10"/>
      <c r="V14" s="10"/>
      <c r="W14" s="10"/>
      <c r="X14" s="10"/>
      <c r="Y14" s="10"/>
    </row>
    <row r="15" spans="1:25" ht="14.1" customHeight="1" x14ac:dyDescent="0.2">
      <c r="A15" s="23"/>
      <c r="B15" s="84" t="s">
        <v>67</v>
      </c>
      <c r="C15" s="84"/>
      <c r="D15" s="84"/>
      <c r="E15" s="84"/>
      <c r="F15" s="84"/>
      <c r="G15" s="84"/>
      <c r="H15" s="84"/>
      <c r="I15" s="84"/>
      <c r="J15" s="23"/>
      <c r="K15" s="87" t="str">
        <f>IFERROR(VLOOKUP($K$14,Blad2!$A$7:$AF$120,2,),"")</f>
        <v/>
      </c>
      <c r="L15" s="87"/>
      <c r="M15" s="87"/>
      <c r="N15" s="87"/>
      <c r="O15" s="87"/>
      <c r="P15" s="87"/>
      <c r="Q15" s="87"/>
      <c r="R15" s="10"/>
      <c r="S15" s="10"/>
      <c r="T15" s="10"/>
      <c r="U15" s="10"/>
      <c r="V15" s="10"/>
      <c r="W15" s="10"/>
      <c r="X15" s="10"/>
      <c r="Y15" s="10"/>
    </row>
    <row r="16" spans="1:25" ht="14.1" customHeight="1" x14ac:dyDescent="0.2">
      <c r="A16" s="23"/>
      <c r="B16" s="84" t="s">
        <v>68</v>
      </c>
      <c r="C16" s="84"/>
      <c r="D16" s="84"/>
      <c r="E16" s="84"/>
      <c r="F16" s="84"/>
      <c r="G16" s="84"/>
      <c r="H16" s="84"/>
      <c r="I16" s="84"/>
      <c r="J16" s="23"/>
      <c r="K16" s="81" t="str">
        <f>IFERROR(VLOOKUP($K$14,Blad2!$A$7:$AF$120,1,),"")</f>
        <v/>
      </c>
      <c r="L16" s="81"/>
      <c r="M16" s="81"/>
      <c r="N16" s="81"/>
      <c r="O16" s="81"/>
      <c r="P16" s="81"/>
      <c r="Q16" s="81"/>
    </row>
    <row r="17" spans="1:17" ht="14.1" customHeight="1" x14ac:dyDescent="0.2">
      <c r="A17" s="23"/>
      <c r="B17" s="84" t="s">
        <v>69</v>
      </c>
      <c r="C17" s="84"/>
      <c r="D17" s="84"/>
      <c r="E17" s="84"/>
      <c r="F17" s="84"/>
      <c r="G17" s="84"/>
      <c r="H17" s="84"/>
      <c r="I17" s="84"/>
      <c r="J17" s="23"/>
      <c r="K17" s="81" t="str">
        <f>IFERROR(VLOOKUP($K$14,Blad2!$A$7:$AF$120,3,),"")</f>
        <v/>
      </c>
      <c r="L17" s="81"/>
      <c r="M17" s="81"/>
      <c r="N17" s="81"/>
      <c r="O17" s="81"/>
      <c r="P17" s="81"/>
      <c r="Q17" s="81"/>
    </row>
    <row r="18" spans="1:17" ht="14.1" customHeight="1" x14ac:dyDescent="0.2">
      <c r="A18" s="23"/>
      <c r="B18" s="84" t="s">
        <v>70</v>
      </c>
      <c r="C18" s="84"/>
      <c r="D18" s="84"/>
      <c r="E18" s="84"/>
      <c r="F18" s="84"/>
      <c r="G18" s="84"/>
      <c r="H18" s="84"/>
      <c r="I18" s="84"/>
      <c r="J18" s="23"/>
      <c r="K18" s="81" t="str">
        <f>IFERROR(VLOOKUP($K$14,Blad2!$A$7:$AF$120,4,),"")</f>
        <v/>
      </c>
      <c r="L18" s="81"/>
      <c r="M18" s="81"/>
      <c r="N18" s="81"/>
      <c r="O18" s="81"/>
      <c r="P18" s="81"/>
      <c r="Q18" s="81"/>
    </row>
    <row r="19" spans="1:17" ht="14.1" customHeight="1" x14ac:dyDescent="0.2">
      <c r="A19" s="23"/>
      <c r="B19" s="84" t="s">
        <v>73</v>
      </c>
      <c r="C19" s="84"/>
      <c r="D19" s="84"/>
      <c r="E19" s="84"/>
      <c r="F19" s="84"/>
      <c r="G19" s="84"/>
      <c r="H19" s="84"/>
      <c r="I19" s="84"/>
      <c r="J19" s="23"/>
      <c r="K19" s="81" t="str">
        <f>IFERROR(VLOOKUP($K$14,Blad2!$A$7:$AF$120,5,),"")</f>
        <v/>
      </c>
      <c r="L19" s="81"/>
      <c r="M19" s="81"/>
      <c r="N19" s="81"/>
      <c r="O19" s="81"/>
      <c r="P19" s="81"/>
      <c r="Q19" s="81"/>
    </row>
    <row r="20" spans="1:17" ht="14.1" customHeight="1" x14ac:dyDescent="0.2">
      <c r="A20" s="23"/>
      <c r="B20" s="84" t="s">
        <v>74</v>
      </c>
      <c r="C20" s="84"/>
      <c r="D20" s="84"/>
      <c r="E20" s="84"/>
      <c r="F20" s="84"/>
      <c r="G20" s="84"/>
      <c r="H20" s="84"/>
      <c r="I20" s="84"/>
      <c r="J20" s="23"/>
      <c r="K20" s="81" t="str">
        <f>IFERROR(VLOOKUP($K$14,Blad2!$A$7:$AF$120,6,),"")</f>
        <v/>
      </c>
      <c r="L20" s="81"/>
      <c r="M20" s="81"/>
      <c r="N20" s="81"/>
      <c r="O20" s="81"/>
      <c r="P20" s="81"/>
      <c r="Q20" s="81"/>
    </row>
    <row r="21" spans="1:17" ht="14.1" customHeight="1" x14ac:dyDescent="0.2">
      <c r="A21" s="27"/>
      <c r="B21" s="84" t="s">
        <v>76</v>
      </c>
      <c r="C21" s="84"/>
      <c r="D21" s="84"/>
      <c r="E21" s="84"/>
      <c r="F21" s="84"/>
      <c r="G21" s="84"/>
      <c r="H21" s="84"/>
      <c r="I21" s="84"/>
      <c r="J21" s="27"/>
      <c r="K21" s="81" t="str">
        <f>IFERROR(VLOOKUP($K$14,Blad2!$A$7:$AF$120,7,),"")</f>
        <v/>
      </c>
      <c r="L21" s="81"/>
      <c r="M21" s="81"/>
      <c r="N21" s="81"/>
      <c r="O21" s="81"/>
      <c r="P21" s="81"/>
      <c r="Q21" s="81"/>
    </row>
    <row r="22" spans="1:17" ht="14.1" customHeight="1" x14ac:dyDescent="0.2">
      <c r="A22" s="27"/>
      <c r="B22" s="88" t="s">
        <v>77</v>
      </c>
      <c r="C22" s="88"/>
      <c r="D22" s="88"/>
      <c r="E22" s="88"/>
      <c r="F22" s="88"/>
      <c r="G22" s="88"/>
      <c r="H22" s="88"/>
      <c r="I22" s="88"/>
      <c r="J22" s="27"/>
      <c r="K22" s="81"/>
      <c r="L22" s="81"/>
      <c r="M22" s="81"/>
      <c r="N22" s="81"/>
      <c r="O22" s="81"/>
      <c r="P22" s="81"/>
      <c r="Q22" s="81"/>
    </row>
    <row r="23" spans="1:17" ht="14.1" customHeight="1" x14ac:dyDescent="0.2">
      <c r="A23" s="27"/>
      <c r="B23" s="88"/>
      <c r="C23" s="88"/>
      <c r="D23" s="88"/>
      <c r="E23" s="88"/>
      <c r="F23" s="88"/>
      <c r="G23" s="88"/>
      <c r="H23" s="88"/>
      <c r="I23" s="88"/>
      <c r="J23" s="27"/>
      <c r="K23" s="81" t="str">
        <f>IFERROR(VLOOKUP($K$14,Blad2!$A$7:$AF$120,8,),"")</f>
        <v/>
      </c>
      <c r="L23" s="81"/>
      <c r="M23" s="81"/>
      <c r="N23" s="81"/>
      <c r="O23" s="81"/>
      <c r="P23" s="81"/>
      <c r="Q23" s="81"/>
    </row>
    <row r="24" spans="1:17" ht="14.1" customHeight="1" x14ac:dyDescent="0.2">
      <c r="A24" s="25" t="s">
        <v>78</v>
      </c>
      <c r="B24" s="23"/>
      <c r="C24" s="23"/>
      <c r="D24" s="23"/>
      <c r="E24" s="25"/>
      <c r="F24" s="23"/>
      <c r="G24" s="23"/>
      <c r="H24" s="23"/>
      <c r="I24" s="23"/>
      <c r="J24" s="23"/>
      <c r="K24" s="25"/>
      <c r="L24" s="25"/>
      <c r="M24" s="25"/>
      <c r="N24" s="25"/>
      <c r="O24" s="25"/>
      <c r="P24" s="25"/>
      <c r="Q24" s="25"/>
    </row>
    <row r="25" spans="1:17" ht="14.1" customHeight="1" x14ac:dyDescent="0.2">
      <c r="A25" s="23"/>
      <c r="B25" s="84" t="s">
        <v>79</v>
      </c>
      <c r="C25" s="84"/>
      <c r="D25" s="84"/>
      <c r="E25" s="84"/>
      <c r="F25" s="84"/>
      <c r="G25" s="84"/>
      <c r="H25" s="84"/>
      <c r="I25" s="84"/>
      <c r="J25" s="23"/>
      <c r="K25" s="81" t="str">
        <f>IFERROR(VLOOKUP($K$14,Blad2!$A$7:$AF$120,9,),"")</f>
        <v/>
      </c>
      <c r="L25" s="81"/>
      <c r="M25" s="81"/>
      <c r="N25" s="81"/>
      <c r="O25" s="81"/>
      <c r="P25" s="81"/>
      <c r="Q25" s="81"/>
    </row>
    <row r="26" spans="1:17" ht="14.1" customHeight="1" x14ac:dyDescent="0.2">
      <c r="A26" s="23"/>
      <c r="B26" s="84" t="s">
        <v>320</v>
      </c>
      <c r="C26" s="84"/>
      <c r="D26" s="84"/>
      <c r="E26" s="84"/>
      <c r="F26" s="84"/>
      <c r="G26" s="84"/>
      <c r="H26" s="84"/>
      <c r="I26" s="84"/>
      <c r="J26" s="23"/>
      <c r="K26" s="25" t="str">
        <f>IFERROR(VLOOKUP($K$14,Blad2!$A$7:$AF$120,10,),"")</f>
        <v/>
      </c>
      <c r="L26" s="14" t="str">
        <f>IF(K26="","","kW")</f>
        <v/>
      </c>
      <c r="M26" s="25"/>
      <c r="N26" s="25"/>
      <c r="O26" s="25"/>
      <c r="P26" s="25"/>
      <c r="Q26" s="25"/>
    </row>
    <row r="27" spans="1:17" ht="14.1" customHeight="1" x14ac:dyDescent="0.2">
      <c r="A27" s="23"/>
      <c r="B27" s="84" t="s">
        <v>80</v>
      </c>
      <c r="C27" s="84"/>
      <c r="D27" s="84"/>
      <c r="E27" s="84"/>
      <c r="F27" s="84"/>
      <c r="G27" s="84"/>
      <c r="H27" s="84"/>
      <c r="I27" s="84"/>
      <c r="J27" s="23"/>
      <c r="K27" s="81" t="str">
        <f>IFERROR(VLOOKUP($K$14,Blad2!$A$7:$AF$120,11,),"")</f>
        <v/>
      </c>
      <c r="L27" s="81"/>
      <c r="M27" s="81"/>
      <c r="N27" s="81"/>
      <c r="O27" s="81"/>
      <c r="P27" s="81"/>
      <c r="Q27" s="81"/>
    </row>
    <row r="28" spans="1:17" ht="14.1" customHeight="1" x14ac:dyDescent="0.2">
      <c r="A28" s="23"/>
      <c r="B28" s="84" t="s">
        <v>305</v>
      </c>
      <c r="C28" s="84"/>
      <c r="D28" s="84"/>
      <c r="E28" s="84"/>
      <c r="F28" s="84"/>
      <c r="G28" s="84"/>
      <c r="H28" s="84"/>
      <c r="I28" s="84"/>
      <c r="J28" s="23"/>
      <c r="K28" s="29" t="str">
        <f>IFERROR(VLOOKUP($K$14,Blad2!$A$7:$AF$120,12,),"")</f>
        <v/>
      </c>
      <c r="L28" s="14" t="str">
        <f t="shared" ref="L28:L31" si="0">IF(K28="","","kW")</f>
        <v/>
      </c>
      <c r="M28" s="30"/>
      <c r="N28" s="30"/>
      <c r="O28" s="30"/>
      <c r="P28" s="30"/>
      <c r="Q28" s="30"/>
    </row>
    <row r="29" spans="1:17" ht="14.1" customHeight="1" x14ac:dyDescent="0.2">
      <c r="A29" s="23"/>
      <c r="B29" s="84" t="s">
        <v>306</v>
      </c>
      <c r="C29" s="84"/>
      <c r="D29" s="84"/>
      <c r="E29" s="84"/>
      <c r="F29" s="84"/>
      <c r="G29" s="84"/>
      <c r="H29" s="84"/>
      <c r="I29" s="84"/>
      <c r="J29" s="23"/>
      <c r="K29" s="29" t="str">
        <f>IFERROR(VLOOKUP($K$14,Blad2!$A$7:$AF$120,13,),"")</f>
        <v/>
      </c>
      <c r="L29" s="14" t="str">
        <f t="shared" si="0"/>
        <v/>
      </c>
      <c r="M29" s="30"/>
      <c r="N29" s="30"/>
      <c r="O29" s="30"/>
      <c r="P29" s="30"/>
      <c r="Q29" s="30"/>
    </row>
    <row r="30" spans="1:17" ht="14.1" customHeight="1" x14ac:dyDescent="0.2">
      <c r="A30" s="23"/>
      <c r="B30" s="84" t="s">
        <v>307</v>
      </c>
      <c r="C30" s="84"/>
      <c r="D30" s="84"/>
      <c r="E30" s="84"/>
      <c r="F30" s="84"/>
      <c r="G30" s="84"/>
      <c r="H30" s="84"/>
      <c r="I30" s="84"/>
      <c r="J30" s="23"/>
      <c r="K30" s="29" t="str">
        <f>IFERROR(VLOOKUP($K$14,Blad2!$A$7:$AF$120,14,),"")</f>
        <v/>
      </c>
      <c r="L30" s="14" t="str">
        <f t="shared" si="0"/>
        <v/>
      </c>
      <c r="M30" s="30"/>
      <c r="N30" s="30"/>
      <c r="O30" s="30"/>
      <c r="P30" s="30"/>
      <c r="Q30" s="30"/>
    </row>
    <row r="31" spans="1:17" ht="14.1" customHeight="1" x14ac:dyDescent="0.2">
      <c r="A31" s="23"/>
      <c r="B31" s="84" t="s">
        <v>308</v>
      </c>
      <c r="C31" s="84"/>
      <c r="D31" s="84"/>
      <c r="E31" s="84"/>
      <c r="F31" s="84"/>
      <c r="G31" s="84"/>
      <c r="H31" s="84"/>
      <c r="I31" s="84"/>
      <c r="J31" s="23"/>
      <c r="K31" s="29" t="str">
        <f>IFERROR(VLOOKUP($K$14,Blad2!$A$7:$AF$120,15,),"")</f>
        <v/>
      </c>
      <c r="L31" s="14" t="str">
        <f t="shared" si="0"/>
        <v/>
      </c>
      <c r="M31" s="30"/>
      <c r="N31" s="30"/>
      <c r="O31" s="30"/>
      <c r="P31" s="30"/>
      <c r="Q31" s="30"/>
    </row>
    <row r="32" spans="1:17" ht="14.1" customHeight="1" x14ac:dyDescent="0.2">
      <c r="A32" s="23"/>
      <c r="B32" s="84" t="s">
        <v>81</v>
      </c>
      <c r="C32" s="84"/>
      <c r="D32" s="84"/>
      <c r="E32" s="84"/>
      <c r="F32" s="84"/>
      <c r="G32" s="84"/>
      <c r="H32" s="84"/>
      <c r="I32" s="84"/>
      <c r="J32" s="84"/>
      <c r="K32" s="81" t="str">
        <f>IFERROR(VLOOKUP($K$14,Blad2!$A$7:$AF$120,16,),"")</f>
        <v/>
      </c>
      <c r="L32" s="81"/>
      <c r="M32" s="81"/>
      <c r="N32" s="81"/>
      <c r="O32" s="81"/>
      <c r="P32" s="81"/>
      <c r="Q32" s="81"/>
    </row>
    <row r="33" spans="1:17" ht="14.1" customHeight="1" x14ac:dyDescent="0.2">
      <c r="A33" s="23"/>
      <c r="B33" s="91" t="s">
        <v>290</v>
      </c>
      <c r="C33" s="91"/>
      <c r="D33" s="91"/>
      <c r="E33" s="91"/>
      <c r="F33" s="91"/>
      <c r="G33" s="91"/>
      <c r="H33" s="91"/>
      <c r="I33" s="91"/>
      <c r="J33" s="91"/>
      <c r="K33" s="14"/>
      <c r="L33" s="14"/>
      <c r="M33" s="81" t="str">
        <f>IF(K33="","","°C")</f>
        <v/>
      </c>
      <c r="N33" s="81"/>
      <c r="O33" s="81"/>
      <c r="P33" s="81"/>
      <c r="Q33" s="81"/>
    </row>
    <row r="34" spans="1:17" ht="14.1" customHeight="1" x14ac:dyDescent="0.2">
      <c r="A34" s="23"/>
      <c r="B34" s="91"/>
      <c r="C34" s="91"/>
      <c r="D34" s="91"/>
      <c r="E34" s="91"/>
      <c r="F34" s="91"/>
      <c r="G34" s="91"/>
      <c r="H34" s="91"/>
      <c r="I34" s="91"/>
      <c r="J34" s="91"/>
      <c r="K34" s="81" t="str">
        <f>IFERROR(VLOOKUP($K$14,Blad2!$A$7:$AF$120,17,),"")</f>
        <v/>
      </c>
      <c r="L34" s="81"/>
      <c r="M34" s="81"/>
      <c r="N34" s="25"/>
      <c r="O34" s="25" t="str">
        <f>IF(K34="","","° C")</f>
        <v/>
      </c>
      <c r="P34" s="25"/>
      <c r="Q34" s="25"/>
    </row>
    <row r="35" spans="1:17" ht="14.1" customHeight="1" x14ac:dyDescent="0.2">
      <c r="A35" s="23"/>
      <c r="B35" s="84" t="s">
        <v>291</v>
      </c>
      <c r="C35" s="84"/>
      <c r="D35" s="84"/>
      <c r="E35" s="84"/>
      <c r="F35" s="84"/>
      <c r="G35" s="84"/>
      <c r="H35" s="84"/>
      <c r="I35" s="84"/>
      <c r="J35" s="23"/>
      <c r="K35" s="81" t="str">
        <f>IFERROR(VLOOKUP($K$14,Blad2!$A$7:$AF$120,18,),"")</f>
        <v/>
      </c>
      <c r="L35" s="81"/>
      <c r="M35" s="81"/>
      <c r="N35" s="81"/>
      <c r="O35" s="81"/>
      <c r="P35" s="81"/>
      <c r="Q35" s="81"/>
    </row>
    <row r="36" spans="1:17" ht="14.1" customHeight="1" x14ac:dyDescent="0.2">
      <c r="A36" s="23"/>
      <c r="B36" s="84" t="s">
        <v>292</v>
      </c>
      <c r="C36" s="84"/>
      <c r="D36" s="84"/>
      <c r="E36" s="23"/>
      <c r="F36" s="23"/>
      <c r="G36" s="23"/>
      <c r="H36" s="23"/>
      <c r="I36" s="23"/>
      <c r="J36" s="23"/>
      <c r="K36" s="81" t="str">
        <f>IFERROR(VLOOKUP($K$14,Blad2!$A$7:$AF$120,19,),"")</f>
        <v/>
      </c>
      <c r="L36" s="81"/>
      <c r="M36" s="81"/>
      <c r="N36" s="81"/>
      <c r="O36" s="14" t="str">
        <f>IF(K36="","","%")</f>
        <v/>
      </c>
      <c r="P36" s="14"/>
      <c r="Q36" s="14"/>
    </row>
    <row r="37" spans="1:17" ht="14.1" customHeight="1" x14ac:dyDescent="0.2">
      <c r="A37" s="32"/>
      <c r="B37" s="91" t="s">
        <v>293</v>
      </c>
      <c r="C37" s="91"/>
      <c r="D37" s="91"/>
      <c r="E37" s="91"/>
      <c r="F37" s="91"/>
      <c r="G37" s="91"/>
      <c r="H37" s="91"/>
      <c r="I37" s="91"/>
      <c r="J37" s="32"/>
      <c r="K37" s="25"/>
      <c r="L37" s="32"/>
      <c r="M37" s="32"/>
      <c r="N37" s="32"/>
      <c r="O37" s="32"/>
      <c r="P37" s="25"/>
      <c r="Q37" s="25"/>
    </row>
    <row r="38" spans="1:17" ht="14.1" customHeight="1" x14ac:dyDescent="0.2">
      <c r="A38" s="23"/>
      <c r="B38" s="91"/>
      <c r="C38" s="91"/>
      <c r="D38" s="91"/>
      <c r="E38" s="91"/>
      <c r="F38" s="91"/>
      <c r="G38" s="91"/>
      <c r="H38" s="91"/>
      <c r="I38" s="91"/>
      <c r="J38" s="23"/>
      <c r="K38" s="81" t="str">
        <f>IFERROR(VLOOKUP($K$14,Blad2!$A$7:$AF$120,20,),"")</f>
        <v/>
      </c>
      <c r="L38" s="81"/>
      <c r="M38" s="81"/>
      <c r="N38" s="81"/>
      <c r="O38" s="81"/>
      <c r="P38" s="81"/>
      <c r="Q38" s="81"/>
    </row>
    <row r="39" spans="1:17" ht="14.1" customHeight="1" x14ac:dyDescent="0.2">
      <c r="A39" s="23"/>
      <c r="B39" s="84" t="s">
        <v>82</v>
      </c>
      <c r="C39" s="84"/>
      <c r="D39" s="84"/>
      <c r="E39" s="84"/>
      <c r="F39" s="84"/>
      <c r="G39" s="84"/>
      <c r="H39" s="84"/>
      <c r="I39" s="84"/>
      <c r="J39" s="23"/>
      <c r="K39" s="81" t="str">
        <f>IFERROR(VLOOKUP($K$14,Blad2!$A$7:$AF$120,21,),"")</f>
        <v/>
      </c>
      <c r="L39" s="81"/>
      <c r="M39" s="81"/>
      <c r="N39" s="81"/>
      <c r="O39" s="81"/>
      <c r="P39" s="81"/>
      <c r="Q39" s="81"/>
    </row>
    <row r="40" spans="1:17" ht="14.1" customHeight="1" x14ac:dyDescent="0.2">
      <c r="A40" s="23"/>
      <c r="B40" s="84" t="s">
        <v>83</v>
      </c>
      <c r="C40" s="84"/>
      <c r="D40" s="84"/>
      <c r="E40" s="84"/>
      <c r="F40" s="84"/>
      <c r="G40" s="84"/>
      <c r="H40" s="84"/>
      <c r="I40" s="84"/>
      <c r="J40" s="23"/>
      <c r="K40" s="81" t="str">
        <f>IFERROR(VLOOKUP($K$14,Blad2!$A$7:$AF$120,22,),"")</f>
        <v/>
      </c>
      <c r="L40" s="81"/>
      <c r="M40" s="81"/>
      <c r="N40" s="14"/>
      <c r="O40" s="14" t="str">
        <f>IF(K40="","","° C")</f>
        <v/>
      </c>
      <c r="P40" s="14"/>
      <c r="Q40" s="14"/>
    </row>
    <row r="41" spans="1:17" ht="14.1" customHeight="1" x14ac:dyDescent="0.2">
      <c r="A41" s="22"/>
      <c r="B41" s="23" t="s">
        <v>276</v>
      </c>
      <c r="C41" s="23"/>
      <c r="D41" s="23"/>
      <c r="E41" s="23"/>
      <c r="F41" s="23"/>
      <c r="G41" s="23"/>
      <c r="H41" s="23"/>
      <c r="I41" s="23"/>
      <c r="J41" s="23"/>
      <c r="K41" s="81" t="str">
        <f>IFERROR(VLOOKUP($K$14,Blad2!$A$7:$AF$120,23,),"")</f>
        <v/>
      </c>
      <c r="L41" s="81"/>
      <c r="M41" s="81"/>
      <c r="N41" s="81"/>
      <c r="O41" s="81"/>
      <c r="P41" s="81"/>
      <c r="Q41" s="81"/>
    </row>
    <row r="42" spans="1:17" ht="14.1" customHeight="1" x14ac:dyDescent="0.2">
      <c r="A42" s="23"/>
      <c r="B42" s="91" t="s">
        <v>277</v>
      </c>
      <c r="C42" s="91"/>
      <c r="D42" s="91"/>
      <c r="E42" s="91"/>
      <c r="F42" s="91"/>
      <c r="G42" s="91"/>
      <c r="H42" s="91"/>
      <c r="I42" s="91"/>
      <c r="J42" s="23"/>
      <c r="K42" s="25"/>
      <c r="L42" s="25"/>
      <c r="M42" s="25"/>
      <c r="N42" s="33"/>
      <c r="O42" s="25"/>
      <c r="P42" s="25"/>
      <c r="Q42" s="25"/>
    </row>
    <row r="43" spans="1:17" ht="14.1" customHeight="1" x14ac:dyDescent="0.2">
      <c r="A43" s="23"/>
      <c r="B43" s="91"/>
      <c r="C43" s="91"/>
      <c r="D43" s="91"/>
      <c r="E43" s="91"/>
      <c r="F43" s="91"/>
      <c r="G43" s="91"/>
      <c r="H43" s="91"/>
      <c r="I43" s="91"/>
      <c r="J43" s="23"/>
      <c r="K43" s="81" t="str">
        <f>IFERROR(VLOOKUP($K$14,Blad2!$A$7:$AF$120,24,),"")</f>
        <v/>
      </c>
      <c r="L43" s="81"/>
      <c r="M43" s="81"/>
      <c r="N43" s="81"/>
      <c r="O43" s="81"/>
      <c r="P43" s="81"/>
      <c r="Q43" s="81"/>
    </row>
    <row r="44" spans="1:17" ht="14.1" customHeight="1" x14ac:dyDescent="0.2">
      <c r="A44" s="25" t="s">
        <v>84</v>
      </c>
      <c r="B44" s="23"/>
      <c r="C44" s="23"/>
      <c r="D44" s="23"/>
      <c r="E44" s="23"/>
      <c r="F44" s="23"/>
      <c r="G44" s="23"/>
      <c r="H44" s="23"/>
      <c r="I44" s="23"/>
      <c r="J44" s="23"/>
      <c r="K44" s="28"/>
      <c r="L44" s="28"/>
      <c r="M44" s="28"/>
      <c r="N44" s="28"/>
      <c r="O44" s="28"/>
      <c r="P44" s="28"/>
      <c r="Q44" s="28"/>
    </row>
    <row r="45" spans="1:17" ht="14.1" customHeight="1" x14ac:dyDescent="0.2">
      <c r="A45" s="23"/>
      <c r="B45" s="84" t="s">
        <v>278</v>
      </c>
      <c r="C45" s="84"/>
      <c r="D45" s="84"/>
      <c r="E45" s="84"/>
      <c r="F45" s="84"/>
      <c r="G45" s="84"/>
      <c r="H45" s="84"/>
      <c r="I45" s="84"/>
      <c r="J45" s="23"/>
      <c r="K45" s="82" t="str">
        <f>IFERROR(VLOOKUP($K$14,Blad2!$A$7:$AF$120,25,),"")</f>
        <v/>
      </c>
      <c r="L45" s="82"/>
      <c r="M45" s="82"/>
      <c r="N45" s="82"/>
      <c r="O45" s="82"/>
      <c r="P45" s="82"/>
      <c r="Q45" s="14"/>
    </row>
    <row r="46" spans="1:17" ht="14.1" customHeight="1" x14ac:dyDescent="0.2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82"/>
      <c r="L46" s="82"/>
      <c r="M46" s="82"/>
      <c r="N46" s="82"/>
      <c r="O46" s="82"/>
      <c r="P46" s="82"/>
      <c r="Q46" s="14"/>
    </row>
    <row r="47" spans="1:17" ht="14.1" customHeight="1" x14ac:dyDescent="0.2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82"/>
      <c r="L47" s="82"/>
      <c r="M47" s="82"/>
      <c r="N47" s="82"/>
      <c r="O47" s="82"/>
      <c r="P47" s="82"/>
      <c r="Q47" s="14"/>
    </row>
    <row r="48" spans="1:17" ht="14.1" customHeight="1" x14ac:dyDescent="0.2">
      <c r="A48" s="23"/>
      <c r="B48" s="84" t="s">
        <v>260</v>
      </c>
      <c r="C48" s="84"/>
      <c r="D48" s="84"/>
      <c r="E48" s="84"/>
      <c r="F48" s="84"/>
      <c r="G48" s="84"/>
      <c r="H48" s="84"/>
      <c r="I48" s="23"/>
      <c r="J48" s="23"/>
      <c r="K48" s="28" t="str">
        <f>IFERROR(VLOOKUP($K$14,Blad2!$A$7:$AF$120,26,),"")</f>
        <v/>
      </c>
      <c r="L48" s="28" t="str">
        <f>IF(K48="","","kW")</f>
        <v/>
      </c>
      <c r="M48" s="28"/>
      <c r="N48" s="28"/>
      <c r="O48" s="28"/>
      <c r="P48" s="28"/>
      <c r="Q48" s="14"/>
    </row>
    <row r="49" spans="1:17" ht="14.1" customHeight="1" x14ac:dyDescent="0.2">
      <c r="A49" s="23"/>
      <c r="B49" s="84" t="s">
        <v>320</v>
      </c>
      <c r="C49" s="84"/>
      <c r="D49" s="84"/>
      <c r="E49" s="84"/>
      <c r="F49" s="84"/>
      <c r="G49" s="84"/>
      <c r="H49" s="23"/>
      <c r="I49" s="23"/>
      <c r="J49" s="23"/>
      <c r="K49" s="28" t="str">
        <f>IFERROR(VLOOKUP($K$14,Blad2!$A$7:$AF$120,27,),"")</f>
        <v/>
      </c>
      <c r="L49" s="37" t="str">
        <f>IF(K49="","","kW")</f>
        <v/>
      </c>
      <c r="M49" s="37"/>
      <c r="N49" s="37"/>
      <c r="O49" s="37"/>
      <c r="P49" s="37"/>
      <c r="Q49" s="37"/>
    </row>
    <row r="50" spans="1:17" ht="14.1" customHeight="1" x14ac:dyDescent="0.2">
      <c r="A50" s="23"/>
      <c r="B50" s="84" t="s">
        <v>85</v>
      </c>
      <c r="C50" s="84"/>
      <c r="D50" s="84"/>
      <c r="E50" s="84"/>
      <c r="F50" s="84"/>
      <c r="G50" s="84"/>
      <c r="H50" s="84"/>
      <c r="I50" s="84"/>
      <c r="J50" s="23"/>
      <c r="K50" s="81" t="str">
        <f>IFERROR(VLOOKUP($K$14,Blad2!$A$7:$AF$120,28,),"")</f>
        <v/>
      </c>
      <c r="L50" s="81"/>
      <c r="M50" s="81"/>
      <c r="N50" s="81"/>
      <c r="O50" s="81"/>
      <c r="P50" s="81"/>
      <c r="Q50" s="81"/>
    </row>
    <row r="51" spans="1:17" ht="14.1" customHeight="1" x14ac:dyDescent="0.2">
      <c r="A51" s="23"/>
      <c r="B51" s="84" t="s">
        <v>86</v>
      </c>
      <c r="C51" s="84"/>
      <c r="D51" s="84"/>
      <c r="E51" s="84"/>
      <c r="F51" s="84"/>
      <c r="G51" s="84"/>
      <c r="H51" s="84"/>
      <c r="I51" s="84"/>
      <c r="J51" s="23"/>
      <c r="K51" s="81" t="str">
        <f>IFERROR(VLOOKUP($K$14,Blad2!$A$7:$AF$120,29,),"")</f>
        <v/>
      </c>
      <c r="L51" s="81"/>
      <c r="M51" s="81"/>
      <c r="N51" s="81"/>
      <c r="O51" s="81"/>
      <c r="P51" s="81"/>
      <c r="Q51" s="81"/>
    </row>
    <row r="52" spans="1:17" ht="14.1" customHeight="1" x14ac:dyDescent="0.2">
      <c r="A52" s="23"/>
      <c r="B52" s="84" t="s">
        <v>87</v>
      </c>
      <c r="C52" s="84"/>
      <c r="D52" s="84"/>
      <c r="E52" s="84"/>
      <c r="F52" s="84"/>
      <c r="G52" s="84"/>
      <c r="H52" s="84"/>
      <c r="I52" s="84"/>
      <c r="J52" s="23"/>
      <c r="K52" s="81" t="str">
        <f>IFERROR(VLOOKUP($K$14,Blad2!$A$7:$AF$120,30,),"")</f>
        <v/>
      </c>
      <c r="L52" s="81"/>
      <c r="M52" s="81"/>
      <c r="N52" s="81"/>
      <c r="O52" s="81"/>
      <c r="P52" s="81"/>
      <c r="Q52" s="81"/>
    </row>
    <row r="53" spans="1:17" ht="14.1" customHeight="1" x14ac:dyDescent="0.2">
      <c r="A53" s="23"/>
      <c r="B53" s="84" t="s">
        <v>88</v>
      </c>
      <c r="C53" s="84"/>
      <c r="D53" s="84"/>
      <c r="E53" s="84"/>
      <c r="F53" s="84"/>
      <c r="G53" s="84"/>
      <c r="H53" s="84"/>
      <c r="I53" s="84"/>
      <c r="J53" s="23"/>
      <c r="K53" s="81" t="str">
        <f>IFERROR(VLOOKUP($K$14,Blad2!$A$7:$AF$120,31,),"")</f>
        <v/>
      </c>
      <c r="L53" s="81"/>
      <c r="M53" s="81"/>
      <c r="N53" s="81"/>
      <c r="O53" s="81"/>
      <c r="P53" s="81"/>
      <c r="Q53" s="81"/>
    </row>
    <row r="54" spans="1:17" ht="14.1" customHeight="1" x14ac:dyDescent="0.2">
      <c r="A54" s="23"/>
      <c r="B54" s="84" t="s">
        <v>90</v>
      </c>
      <c r="C54" s="84"/>
      <c r="D54" s="84"/>
      <c r="E54" s="84"/>
      <c r="F54" s="84"/>
      <c r="G54" s="84"/>
      <c r="H54" s="84"/>
      <c r="I54" s="84"/>
      <c r="J54" s="23"/>
      <c r="K54" s="90" t="str">
        <f>IFERROR(VLOOKUP($K$14,Blad2!$A$7:$AF$120,32,),"")</f>
        <v/>
      </c>
      <c r="L54" s="90"/>
      <c r="M54" s="90"/>
      <c r="N54" s="90"/>
      <c r="O54" s="90"/>
      <c r="P54" s="90"/>
      <c r="Q54" s="90"/>
    </row>
    <row r="55" spans="1:17" ht="14.1" customHeight="1" x14ac:dyDescent="0.2">
      <c r="A55" s="23"/>
      <c r="B55" s="84" t="s">
        <v>89</v>
      </c>
      <c r="C55" s="84"/>
      <c r="D55" s="84"/>
      <c r="E55" s="84"/>
      <c r="F55" s="84"/>
      <c r="G55" s="84"/>
      <c r="H55" s="84"/>
      <c r="I55" s="84"/>
      <c r="J55" s="23"/>
      <c r="K55" s="81" t="str">
        <f>IFERROR(VLOOKUP($K$14,Blad2!$A$7:$AZ$120,33,),"")</f>
        <v/>
      </c>
      <c r="L55" s="81"/>
      <c r="M55" s="81"/>
      <c r="N55" s="81"/>
      <c r="O55" s="81"/>
      <c r="P55" s="81"/>
      <c r="Q55" s="81"/>
    </row>
    <row r="56" spans="1:17" ht="14.1" customHeight="1" x14ac:dyDescent="0.2">
      <c r="A56" s="23"/>
      <c r="B56" s="88" t="s">
        <v>279</v>
      </c>
      <c r="C56" s="88"/>
      <c r="D56" s="88"/>
      <c r="E56" s="88"/>
      <c r="F56" s="88"/>
      <c r="G56" s="88"/>
      <c r="H56" s="88"/>
      <c r="I56" s="88"/>
      <c r="J56" s="23"/>
      <c r="K56" s="81"/>
      <c r="L56" s="81"/>
      <c r="M56" s="81"/>
      <c r="N56" s="81"/>
      <c r="O56" s="81"/>
      <c r="P56" s="81"/>
      <c r="Q56" s="81"/>
    </row>
    <row r="57" spans="1:17" ht="14.1" customHeight="1" x14ac:dyDescent="0.2">
      <c r="A57" s="23"/>
      <c r="B57" s="88"/>
      <c r="C57" s="88"/>
      <c r="D57" s="88"/>
      <c r="E57" s="88"/>
      <c r="F57" s="88"/>
      <c r="G57" s="88"/>
      <c r="H57" s="88"/>
      <c r="I57" s="88"/>
      <c r="J57" s="23"/>
      <c r="K57" s="81" t="str">
        <f>IFERROR(VLOOKUP($K$14,Blad2!$A$7:$AZ$120,34,),"")</f>
        <v/>
      </c>
      <c r="L57" s="81"/>
      <c r="M57" s="81"/>
      <c r="N57" s="81"/>
      <c r="O57" s="81"/>
      <c r="P57" s="81"/>
      <c r="Q57" s="81"/>
    </row>
    <row r="58" spans="1:17" ht="14.1" customHeight="1" x14ac:dyDescent="0.2">
      <c r="A58" s="14" t="s">
        <v>261</v>
      </c>
      <c r="B58" s="23"/>
      <c r="C58" s="23"/>
      <c r="D58" s="23"/>
      <c r="E58" s="23"/>
      <c r="F58" s="23"/>
      <c r="G58" s="23"/>
      <c r="H58" s="23"/>
      <c r="I58" s="23"/>
      <c r="J58" s="23"/>
      <c r="K58" s="14"/>
      <c r="L58" s="14"/>
      <c r="M58" s="14"/>
      <c r="N58" s="14"/>
      <c r="O58" s="14"/>
      <c r="P58" s="14"/>
      <c r="Q58" s="28"/>
    </row>
    <row r="59" spans="1:17" ht="14.1" customHeight="1" x14ac:dyDescent="0.2">
      <c r="A59" s="25"/>
      <c r="B59" s="17" t="s">
        <v>280</v>
      </c>
      <c r="C59" s="23"/>
      <c r="D59" s="23"/>
      <c r="E59" s="23"/>
      <c r="F59" s="23"/>
      <c r="G59" s="23"/>
      <c r="H59" s="23"/>
      <c r="I59" s="23"/>
      <c r="J59" s="23"/>
      <c r="K59" s="81" t="str">
        <f>IFERROR(VLOOKUP($K$14,Blad2!$A$7:$AZ$120,36,),"")</f>
        <v/>
      </c>
      <c r="L59" s="81"/>
      <c r="M59" s="81"/>
      <c r="N59" s="81"/>
      <c r="O59" s="81"/>
      <c r="P59" s="81"/>
      <c r="Q59" s="81"/>
    </row>
    <row r="60" spans="1:17" ht="14.1" customHeight="1" x14ac:dyDescent="0.2">
      <c r="A60" s="25"/>
      <c r="B60" s="17" t="s">
        <v>281</v>
      </c>
      <c r="C60" s="23"/>
      <c r="D60" s="23"/>
      <c r="E60" s="23"/>
      <c r="F60" s="23"/>
      <c r="G60" s="23"/>
      <c r="H60" s="23"/>
      <c r="I60" s="23"/>
      <c r="J60" s="23"/>
      <c r="K60" s="81" t="str">
        <f>IFERROR(VLOOKUP($K$14,Blad2!$A$7:$AZ$120,37,),"")</f>
        <v/>
      </c>
      <c r="L60" s="81"/>
      <c r="M60" s="81"/>
      <c r="N60" s="81"/>
      <c r="O60" s="81"/>
      <c r="P60" s="81"/>
      <c r="Q60" s="81"/>
    </row>
    <row r="61" spans="1:17" ht="14.1" customHeight="1" x14ac:dyDescent="0.2">
      <c r="A61" s="25"/>
      <c r="B61" s="47" t="s">
        <v>282</v>
      </c>
      <c r="C61" s="25"/>
      <c r="D61" s="25"/>
      <c r="E61" s="25"/>
      <c r="F61" s="23"/>
      <c r="G61" s="23"/>
      <c r="H61" s="23"/>
      <c r="I61" s="23"/>
      <c r="J61" s="23"/>
      <c r="K61" s="82" t="str">
        <f>IFERROR(VLOOKUP($K$14,Blad2!$A$7:$AZ$120,38,),"")</f>
        <v/>
      </c>
      <c r="L61" s="82"/>
      <c r="M61" s="82"/>
      <c r="N61" s="82"/>
      <c r="O61" s="82"/>
      <c r="P61" s="82"/>
      <c r="Q61" s="82"/>
    </row>
    <row r="62" spans="1:17" ht="14.1" customHeight="1" x14ac:dyDescent="0.2">
      <c r="A62" s="25"/>
      <c r="B62" s="35"/>
      <c r="C62" s="25"/>
      <c r="D62" s="25"/>
      <c r="E62" s="25"/>
      <c r="F62" s="23"/>
      <c r="G62" s="23"/>
      <c r="H62" s="23"/>
      <c r="I62" s="23"/>
      <c r="J62" s="23"/>
      <c r="K62" s="82"/>
      <c r="L62" s="82"/>
      <c r="M62" s="82"/>
      <c r="N62" s="82"/>
      <c r="O62" s="82"/>
      <c r="P62" s="82"/>
      <c r="Q62" s="82"/>
    </row>
    <row r="63" spans="1:17" ht="14.1" customHeight="1" x14ac:dyDescent="0.2">
      <c r="A63" s="15"/>
      <c r="B63" s="17" t="s">
        <v>283</v>
      </c>
      <c r="C63" s="17"/>
      <c r="D63" s="17"/>
      <c r="E63" s="17"/>
      <c r="F63" s="17"/>
      <c r="G63" s="17"/>
      <c r="H63" s="17"/>
      <c r="I63" s="17"/>
      <c r="J63" s="23"/>
      <c r="K63" s="81" t="str">
        <f>IFERROR(VLOOKUP($K$14,Blad2!$A$7:$AZ$120,39,),"")</f>
        <v/>
      </c>
      <c r="L63" s="81"/>
      <c r="M63" s="81"/>
      <c r="N63" s="81"/>
      <c r="O63" s="81"/>
      <c r="P63" s="81"/>
      <c r="Q63" s="81"/>
    </row>
    <row r="64" spans="1:17" ht="14.1" customHeight="1" x14ac:dyDescent="0.2">
      <c r="A64" s="17"/>
      <c r="B64" s="17" t="s">
        <v>284</v>
      </c>
      <c r="C64" s="17"/>
      <c r="D64" s="17"/>
      <c r="E64" s="17"/>
      <c r="F64" s="17"/>
      <c r="G64" s="17"/>
      <c r="H64" s="17"/>
      <c r="I64" s="17"/>
      <c r="J64" s="23"/>
      <c r="K64" s="81" t="str">
        <f>IFERROR(VLOOKUP($K$14,Blad2!$A$7:$AZ$120,40,),"")</f>
        <v/>
      </c>
      <c r="L64" s="81"/>
      <c r="M64" s="81"/>
      <c r="N64" s="81"/>
      <c r="O64" s="81"/>
      <c r="P64" s="81"/>
      <c r="Q64" s="81"/>
    </row>
    <row r="65" spans="1:17" ht="14.1" customHeight="1" x14ac:dyDescent="0.2">
      <c r="B65" s="10"/>
      <c r="C65" s="10"/>
      <c r="D65" s="10"/>
      <c r="E65" s="10"/>
      <c r="F65" s="9"/>
      <c r="G65" s="9"/>
      <c r="H65" s="9"/>
      <c r="I65" s="9"/>
      <c r="J65" s="9"/>
      <c r="K65" s="20"/>
      <c r="L65" s="20"/>
      <c r="M65" s="20"/>
      <c r="N65" s="20"/>
      <c r="O65" s="20"/>
      <c r="P65" s="20"/>
      <c r="Q65" s="20"/>
    </row>
    <row r="66" spans="1:17" ht="14.1" customHeight="1" x14ac:dyDescent="0.2">
      <c r="A66" s="10"/>
      <c r="B66" s="10"/>
      <c r="C66" s="10"/>
      <c r="D66" s="10"/>
      <c r="E66" s="10"/>
      <c r="F66" s="9"/>
      <c r="G66" s="9"/>
      <c r="H66" s="9"/>
      <c r="I66" s="9"/>
      <c r="J66" s="9"/>
      <c r="K66" s="20"/>
      <c r="L66" s="20"/>
      <c r="M66" s="20"/>
      <c r="N66" s="20"/>
      <c r="O66" s="20"/>
      <c r="P66" s="20"/>
      <c r="Q66" s="20"/>
    </row>
    <row r="67" spans="1:17" s="9" customFormat="1" ht="14.1" customHeight="1" x14ac:dyDescent="0.2">
      <c r="A67" s="10"/>
      <c r="K67" s="20"/>
      <c r="L67" s="20"/>
      <c r="M67" s="20"/>
      <c r="N67" s="20"/>
      <c r="O67" s="20"/>
      <c r="P67" s="20"/>
      <c r="Q67" s="20"/>
    </row>
    <row r="68" spans="1:17" s="9" customFormat="1" hidden="1" x14ac:dyDescent="0.2"/>
    <row r="69" spans="1:17" s="9" customFormat="1" hidden="1" x14ac:dyDescent="0.2"/>
    <row r="70" spans="1:17" s="9" customFormat="1" hidden="1" x14ac:dyDescent="0.2"/>
    <row r="71" spans="1:17" s="9" customFormat="1" hidden="1" x14ac:dyDescent="0.2"/>
    <row r="72" spans="1:17" s="9" customFormat="1" hidden="1" x14ac:dyDescent="0.2"/>
    <row r="73" spans="1:17" s="9" customFormat="1" hidden="1" x14ac:dyDescent="0.2"/>
    <row r="74" spans="1:17" s="9" customFormat="1" hidden="1" x14ac:dyDescent="0.2"/>
    <row r="75" spans="1:17" s="9" customFormat="1" hidden="1" x14ac:dyDescent="0.2"/>
    <row r="76" spans="1:17" s="9" customFormat="1" hidden="1" x14ac:dyDescent="0.2"/>
    <row r="77" spans="1:17" s="9" customFormat="1" hidden="1" x14ac:dyDescent="0.2"/>
    <row r="78" spans="1:17" s="9" customFormat="1" hidden="1" x14ac:dyDescent="0.2"/>
    <row r="79" spans="1:17" s="9" customFormat="1" hidden="1" x14ac:dyDescent="0.2"/>
    <row r="80" spans="1:17" s="9" customFormat="1" x14ac:dyDescent="0.2"/>
    <row r="81" s="9" customFormat="1" x14ac:dyDescent="0.2"/>
    <row r="82" s="9" customFormat="1" x14ac:dyDescent="0.2"/>
    <row r="83" s="9" customFormat="1" x14ac:dyDescent="0.2"/>
    <row r="84" s="9" customFormat="1" x14ac:dyDescent="0.2"/>
    <row r="85" s="9" customFormat="1" x14ac:dyDescent="0.2"/>
    <row r="86" s="9" customFormat="1" x14ac:dyDescent="0.2"/>
    <row r="87" s="9" customFormat="1" x14ac:dyDescent="0.2"/>
    <row r="88" s="9" customFormat="1" x14ac:dyDescent="0.2"/>
    <row r="89" s="9" customFormat="1" x14ac:dyDescent="0.2"/>
    <row r="90" s="9" customFormat="1" x14ac:dyDescent="0.2"/>
    <row r="91" s="9" customFormat="1" x14ac:dyDescent="0.2"/>
    <row r="92" s="9" customFormat="1" x14ac:dyDescent="0.2"/>
    <row r="93" s="9" customFormat="1" x14ac:dyDescent="0.2"/>
    <row r="94" s="9" customFormat="1" x14ac:dyDescent="0.2"/>
    <row r="95" s="9" customFormat="1" x14ac:dyDescent="0.2"/>
    <row r="96" s="9" customFormat="1" x14ac:dyDescent="0.2"/>
    <row r="97" s="9" customFormat="1" x14ac:dyDescent="0.2"/>
    <row r="98" s="9" customFormat="1" x14ac:dyDescent="0.2"/>
    <row r="99" s="9" customFormat="1" x14ac:dyDescent="0.2"/>
    <row r="100" s="9" customFormat="1" x14ac:dyDescent="0.2"/>
    <row r="101" s="9" customFormat="1" x14ac:dyDescent="0.2"/>
    <row r="102" s="9" customFormat="1" x14ac:dyDescent="0.2"/>
    <row r="103" s="9" customFormat="1" x14ac:dyDescent="0.2"/>
    <row r="104" s="9" customFormat="1" x14ac:dyDescent="0.2"/>
    <row r="105" s="9" customFormat="1" x14ac:dyDescent="0.2"/>
    <row r="106" s="9" customFormat="1" x14ac:dyDescent="0.2"/>
    <row r="107" s="9" customFormat="1" x14ac:dyDescent="0.2"/>
    <row r="108" x14ac:dyDescent="0.2"/>
    <row r="109" x14ac:dyDescent="0.2"/>
    <row r="110" x14ac:dyDescent="0.2"/>
    <row r="111" x14ac:dyDescent="0.2"/>
    <row r="112" x14ac:dyDescent="0.2"/>
    <row r="113" x14ac:dyDescent="0.2"/>
    <row r="114" x14ac:dyDescent="0.2"/>
    <row r="115" x14ac:dyDescent="0.2"/>
    <row r="116" x14ac:dyDescent="0.2"/>
    <row r="117" x14ac:dyDescent="0.2"/>
    <row r="118" x14ac:dyDescent="0.2"/>
    <row r="119" x14ac:dyDescent="0.2"/>
    <row r="120" x14ac:dyDescent="0.2"/>
    <row r="121" x14ac:dyDescent="0.2"/>
    <row r="122" x14ac:dyDescent="0.2"/>
    <row r="123" x14ac:dyDescent="0.2"/>
    <row r="124" x14ac:dyDescent="0.2"/>
    <row r="125" x14ac:dyDescent="0.2"/>
    <row r="126" x14ac:dyDescent="0.2"/>
    <row r="127" x14ac:dyDescent="0.2"/>
    <row r="128" x14ac:dyDescent="0.2"/>
    <row r="129" x14ac:dyDescent="0.2"/>
    <row r="130" x14ac:dyDescent="0.2"/>
    <row r="131" x14ac:dyDescent="0.2"/>
    <row r="132" x14ac:dyDescent="0.2"/>
    <row r="133" x14ac:dyDescent="0.2"/>
    <row r="134" x14ac:dyDescent="0.2"/>
    <row r="135" x14ac:dyDescent="0.2"/>
    <row r="136" x14ac:dyDescent="0.2"/>
    <row r="137" x14ac:dyDescent="0.2"/>
    <row r="138" x14ac:dyDescent="0.2"/>
    <row r="139" x14ac:dyDescent="0.2"/>
    <row r="140" x14ac:dyDescent="0.2"/>
    <row r="141" x14ac:dyDescent="0.2"/>
    <row r="142" x14ac:dyDescent="0.2"/>
    <row r="143" x14ac:dyDescent="0.2"/>
    <row r="144" x14ac:dyDescent="0.2"/>
    <row r="145" x14ac:dyDescent="0.2"/>
    <row r="146" x14ac:dyDescent="0.2"/>
    <row r="147" x14ac:dyDescent="0.2"/>
    <row r="148" x14ac:dyDescent="0.2"/>
    <row r="149" x14ac:dyDescent="0.2"/>
    <row r="150" x14ac:dyDescent="0.2"/>
    <row r="151" x14ac:dyDescent="0.2"/>
    <row r="152" x14ac:dyDescent="0.2"/>
    <row r="153" x14ac:dyDescent="0.2"/>
    <row r="154" x14ac:dyDescent="0.2"/>
    <row r="155" x14ac:dyDescent="0.2"/>
    <row r="156" x14ac:dyDescent="0.2"/>
    <row r="157" x14ac:dyDescent="0.2"/>
    <row r="158" x14ac:dyDescent="0.2"/>
    <row r="159" x14ac:dyDescent="0.2"/>
    <row r="160" x14ac:dyDescent="0.2"/>
    <row r="161" x14ac:dyDescent="0.2"/>
    <row r="162" x14ac:dyDescent="0.2"/>
    <row r="163" x14ac:dyDescent="0.2"/>
    <row r="164" x14ac:dyDescent="0.2"/>
    <row r="165" x14ac:dyDescent="0.2"/>
    <row r="166" x14ac:dyDescent="0.2"/>
    <row r="167" x14ac:dyDescent="0.2"/>
    <row r="168" x14ac:dyDescent="0.2"/>
    <row r="169" x14ac:dyDescent="0.2"/>
    <row r="170" x14ac:dyDescent="0.2"/>
    <row r="171" x14ac:dyDescent="0.2"/>
    <row r="172" x14ac:dyDescent="0.2"/>
    <row r="173" x14ac:dyDescent="0.2"/>
    <row r="174" x14ac:dyDescent="0.2"/>
    <row r="175" x14ac:dyDescent="0.2"/>
    <row r="176" x14ac:dyDescent="0.2"/>
    <row r="177" x14ac:dyDescent="0.2"/>
    <row r="178" x14ac:dyDescent="0.2"/>
    <row r="179" x14ac:dyDescent="0.2"/>
    <row r="180" x14ac:dyDescent="0.2"/>
    <row r="181" x14ac:dyDescent="0.2"/>
    <row r="182" x14ac:dyDescent="0.2"/>
    <row r="183" x14ac:dyDescent="0.2"/>
    <row r="184" x14ac:dyDescent="0.2"/>
    <row r="185" x14ac:dyDescent="0.2"/>
    <row r="186" x14ac:dyDescent="0.2"/>
    <row r="187" x14ac:dyDescent="0.2"/>
    <row r="188" x14ac:dyDescent="0.2"/>
    <row r="189" x14ac:dyDescent="0.2"/>
    <row r="190" x14ac:dyDescent="0.2"/>
    <row r="191" x14ac:dyDescent="0.2"/>
    <row r="192" x14ac:dyDescent="0.2"/>
    <row r="193" x14ac:dyDescent="0.2"/>
    <row r="194" x14ac:dyDescent="0.2"/>
    <row r="195" x14ac:dyDescent="0.2"/>
    <row r="196" x14ac:dyDescent="0.2"/>
    <row r="197" x14ac:dyDescent="0.2"/>
    <row r="198" x14ac:dyDescent="0.2"/>
    <row r="199" x14ac:dyDescent="0.2"/>
    <row r="200" x14ac:dyDescent="0.2"/>
    <row r="201" x14ac:dyDescent="0.2"/>
    <row r="202" x14ac:dyDescent="0.2"/>
    <row r="203" x14ac:dyDescent="0.2"/>
    <row r="204" x14ac:dyDescent="0.2"/>
    <row r="205" x14ac:dyDescent="0.2"/>
    <row r="206" x14ac:dyDescent="0.2"/>
    <row r="207" x14ac:dyDescent="0.2"/>
    <row r="208" x14ac:dyDescent="0.2"/>
    <row r="209" x14ac:dyDescent="0.2"/>
    <row r="210" x14ac:dyDescent="0.2"/>
    <row r="211" x14ac:dyDescent="0.2"/>
    <row r="212" x14ac:dyDescent="0.2"/>
    <row r="213" x14ac:dyDescent="0.2"/>
    <row r="214" x14ac:dyDescent="0.2"/>
    <row r="215" x14ac:dyDescent="0.2"/>
    <row r="216" x14ac:dyDescent="0.2"/>
    <row r="217" x14ac:dyDescent="0.2"/>
    <row r="218" x14ac:dyDescent="0.2"/>
    <row r="219" x14ac:dyDescent="0.2"/>
    <row r="220" x14ac:dyDescent="0.2"/>
    <row r="221" x14ac:dyDescent="0.2"/>
    <row r="222" x14ac:dyDescent="0.2"/>
    <row r="223" x14ac:dyDescent="0.2"/>
    <row r="224" x14ac:dyDescent="0.2"/>
    <row r="225" x14ac:dyDescent="0.2"/>
    <row r="226" x14ac:dyDescent="0.2"/>
    <row r="227" x14ac:dyDescent="0.2"/>
    <row r="228" x14ac:dyDescent="0.2"/>
    <row r="229" x14ac:dyDescent="0.2"/>
    <row r="230" x14ac:dyDescent="0.2"/>
    <row r="231" x14ac:dyDescent="0.2"/>
    <row r="232" x14ac:dyDescent="0.2"/>
    <row r="233" x14ac:dyDescent="0.2"/>
    <row r="234" x14ac:dyDescent="0.2"/>
    <row r="235" x14ac:dyDescent="0.2"/>
    <row r="236" x14ac:dyDescent="0.2"/>
    <row r="237" x14ac:dyDescent="0.2"/>
    <row r="238" x14ac:dyDescent="0.2"/>
    <row r="239" x14ac:dyDescent="0.2"/>
    <row r="240" x14ac:dyDescent="0.2"/>
    <row r="241" x14ac:dyDescent="0.2"/>
    <row r="242" x14ac:dyDescent="0.2"/>
    <row r="243" x14ac:dyDescent="0.2"/>
  </sheetData>
  <sheetProtection algorithmName="SHA-512" hashValue="FOjZ6kUyP4lNFj++rDvNxbdlmd+yj/BI596ZjkzZQIXKSuuUFiqQSKfTk1yLtEj2zIbX9WVQ3Eg2uWWrisx1iQ==" saltValue="3G4Rzn9r12jF6Jpn/Hm8TA==" spinCount="100000" sheet="1" objects="1" scenarios="1"/>
  <mergeCells count="73">
    <mergeCell ref="B48:H48"/>
    <mergeCell ref="B49:G49"/>
    <mergeCell ref="B50:I50"/>
    <mergeCell ref="K35:Q35"/>
    <mergeCell ref="B33:J34"/>
    <mergeCell ref="K38:Q38"/>
    <mergeCell ref="K39:Q39"/>
    <mergeCell ref="K41:Q41"/>
    <mergeCell ref="K43:Q43"/>
    <mergeCell ref="K50:Q50"/>
    <mergeCell ref="K40:M40"/>
    <mergeCell ref="K34:M34"/>
    <mergeCell ref="K36:N36"/>
    <mergeCell ref="A8:Q10"/>
    <mergeCell ref="A11:P11"/>
    <mergeCell ref="K22:Q22"/>
    <mergeCell ref="K18:Q18"/>
    <mergeCell ref="K19:Q19"/>
    <mergeCell ref="B17:I17"/>
    <mergeCell ref="B16:I16"/>
    <mergeCell ref="B15:I15"/>
    <mergeCell ref="K15:Q15"/>
    <mergeCell ref="B18:I18"/>
    <mergeCell ref="K16:Q16"/>
    <mergeCell ref="B20:I20"/>
    <mergeCell ref="B19:I19"/>
    <mergeCell ref="B22:I23"/>
    <mergeCell ref="B28:I28"/>
    <mergeCell ref="B45:I45"/>
    <mergeCell ref="B30:I30"/>
    <mergeCell ref="B29:I29"/>
    <mergeCell ref="B40:I40"/>
    <mergeCell ref="B36:D36"/>
    <mergeCell ref="B32:J32"/>
    <mergeCell ref="B31:I31"/>
    <mergeCell ref="B42:I43"/>
    <mergeCell ref="B52:I52"/>
    <mergeCell ref="B51:I51"/>
    <mergeCell ref="B55:I55"/>
    <mergeCell ref="B54:I54"/>
    <mergeCell ref="B56:I57"/>
    <mergeCell ref="B53:I53"/>
    <mergeCell ref="B27:I27"/>
    <mergeCell ref="K21:Q21"/>
    <mergeCell ref="K23:Q23"/>
    <mergeCell ref="K25:Q25"/>
    <mergeCell ref="B26:I26"/>
    <mergeCell ref="B25:I25"/>
    <mergeCell ref="B21:I21"/>
    <mergeCell ref="K51:Q51"/>
    <mergeCell ref="K52:Q52"/>
    <mergeCell ref="K45:P47"/>
    <mergeCell ref="K60:Q60"/>
    <mergeCell ref="B4:N4"/>
    <mergeCell ref="K17:Q17"/>
    <mergeCell ref="K27:Q27"/>
    <mergeCell ref="K56:Q56"/>
    <mergeCell ref="B37:I38"/>
    <mergeCell ref="K20:Q20"/>
    <mergeCell ref="M33:Q33"/>
    <mergeCell ref="B39:I39"/>
    <mergeCell ref="B35:I35"/>
    <mergeCell ref="K14:Q14"/>
    <mergeCell ref="K32:Q32"/>
    <mergeCell ref="B14:I14"/>
    <mergeCell ref="K61:Q62"/>
    <mergeCell ref="K63:Q63"/>
    <mergeCell ref="K64:Q64"/>
    <mergeCell ref="K53:Q53"/>
    <mergeCell ref="K54:Q54"/>
    <mergeCell ref="K55:Q55"/>
    <mergeCell ref="K57:Q57"/>
    <mergeCell ref="K59:Q59"/>
  </mergeCells>
  <conditionalFormatting sqref="K14">
    <cfRule type="cellIs" dxfId="13" priority="15" operator="equal">
      <formula>"Sélectionnez votre pompe à chaleur ici"</formula>
    </cfRule>
  </conditionalFormatting>
  <conditionalFormatting sqref="K16:Q18 K24:Q24 K33 M33 P37:Q37 K42 M42 K56 K65:K66">
    <cfRule type="cellIs" dxfId="12" priority="11" operator="equal">
      <formula>"Non applicable"</formula>
    </cfRule>
  </conditionalFormatting>
  <conditionalFormatting sqref="L26">
    <cfRule type="cellIs" dxfId="11" priority="6" operator="equal">
      <formula>"Niet van toepassing"</formula>
    </cfRule>
  </conditionalFormatting>
  <conditionalFormatting sqref="L28:L31">
    <cfRule type="cellIs" dxfId="10" priority="5" operator="equal">
      <formula>"Niet van toepassing"</formula>
    </cfRule>
  </conditionalFormatting>
  <conditionalFormatting sqref="Q1:Q7 R14:Y15">
    <cfRule type="cellIs" dxfId="9" priority="10" operator="equal">
      <formula>"Niet van toepassing"</formula>
    </cfRule>
  </conditionalFormatting>
  <pageMargins left="0.7" right="0.7" top="0.75" bottom="0.75" header="0.3" footer="0.3"/>
  <pageSetup paperSize="9" scale="88" orientation="portrait" r:id="rId1"/>
  <headerFooter alignWithMargins="0">
    <oddFooter>&amp;L&amp;7Bosch Thermotechnology nv/sa
Zandvoortstraat 47
2800 Mechelen&amp;R&amp;7Page &amp;P sur &amp;N</oddFooter>
  </headerFooter>
  <ignoredErrors>
    <ignoredError sqref="K15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warning" allowBlank="1" showErrorMessage="1" errorTitle="Foute ingave" error="Gelieve een warmtepomp uit de lijst te selecteren" prompt="Gelieve een wa" xr:uid="{00000000-0002-0000-0000-000000000000}">
          <x14:formula1>
            <xm:f>Blad2!$A$6:$A$118</xm:f>
          </x14:formula1>
          <xm:sqref>K14:Q14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Z117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6" sqref="A6"/>
    </sheetView>
  </sheetViews>
  <sheetFormatPr defaultRowHeight="12.75" x14ac:dyDescent="0.2"/>
  <cols>
    <col min="1" max="1" width="37.5703125" bestFit="1" customWidth="1"/>
    <col min="2" max="2" width="21.28515625" customWidth="1"/>
    <col min="3" max="3" width="27.28515625" customWidth="1"/>
    <col min="4" max="4" width="22.7109375" customWidth="1"/>
    <col min="5" max="6" width="32.42578125" customWidth="1"/>
    <col min="7" max="7" width="42.7109375" customWidth="1"/>
    <col min="8" max="8" width="70" customWidth="1"/>
    <col min="9" max="9" width="28" customWidth="1"/>
    <col min="10" max="10" width="34.5703125" customWidth="1"/>
    <col min="11" max="11" width="35.42578125" customWidth="1"/>
    <col min="12" max="12" width="16.7109375" customWidth="1"/>
    <col min="13" max="13" width="17.28515625" customWidth="1"/>
    <col min="14" max="14" width="14.7109375" customWidth="1"/>
    <col min="15" max="15" width="15.7109375" customWidth="1"/>
    <col min="16" max="16" width="47.7109375" customWidth="1"/>
    <col min="17" max="17" width="58.7109375" customWidth="1"/>
    <col min="18" max="18" width="25.7109375" customWidth="1"/>
    <col min="19" max="19" width="15.7109375" style="1" customWidth="1"/>
    <col min="20" max="20" width="49.5703125" style="44" customWidth="1"/>
    <col min="21" max="21" width="24.7109375" customWidth="1"/>
    <col min="22" max="22" width="44.7109375" customWidth="1"/>
    <col min="23" max="23" width="38.7109375" style="44" bestFit="1" customWidth="1"/>
    <col min="24" max="24" width="40.28515625" style="44" customWidth="1"/>
    <col min="25" max="25" width="63.7109375" customWidth="1"/>
    <col min="26" max="26" width="34.42578125" customWidth="1"/>
    <col min="27" max="27" width="42.7109375" customWidth="1"/>
    <col min="28" max="28" width="38" customWidth="1"/>
    <col min="29" max="29" width="38.7109375" customWidth="1"/>
    <col min="30" max="30" width="23.7109375" customWidth="1"/>
    <col min="31" max="31" width="42.28515625" customWidth="1"/>
    <col min="32" max="32" width="38.28515625" customWidth="1"/>
    <col min="33" max="33" width="38" bestFit="1" customWidth="1"/>
    <col min="34" max="34" width="71.5703125" customWidth="1"/>
    <col min="35" max="35" width="67.28515625" style="48" bestFit="1" customWidth="1"/>
    <col min="36" max="36" width="44.85546875" style="48" customWidth="1"/>
    <col min="37" max="37" width="33.140625" style="48" customWidth="1"/>
    <col min="38" max="38" width="67.28515625" style="48" customWidth="1"/>
    <col min="39" max="39" width="33.85546875" style="48" customWidth="1"/>
    <col min="40" max="40" width="20.140625" style="48" customWidth="1"/>
    <col min="41" max="43" width="67.28515625" style="48" customWidth="1"/>
    <col min="44" max="45" width="38.5703125" style="48" customWidth="1"/>
    <col min="46" max="47" width="47.28515625" style="52" customWidth="1"/>
    <col min="48" max="48" width="42.28515625" customWidth="1"/>
    <col min="49" max="49" width="47.7109375" customWidth="1"/>
    <col min="50" max="50" width="53.28515625" bestFit="1" customWidth="1"/>
    <col min="51" max="52" width="9.28515625" customWidth="1"/>
  </cols>
  <sheetData>
    <row r="1" spans="1:52" ht="15" x14ac:dyDescent="0.25">
      <c r="B1" s="5" t="s">
        <v>285</v>
      </c>
      <c r="C1" s="5" t="s">
        <v>285</v>
      </c>
      <c r="D1" s="5" t="s">
        <v>285</v>
      </c>
      <c r="E1" s="5" t="s">
        <v>285</v>
      </c>
      <c r="F1" s="5" t="s">
        <v>285</v>
      </c>
      <c r="G1" s="5" t="s">
        <v>285</v>
      </c>
      <c r="H1" s="5" t="s">
        <v>285</v>
      </c>
      <c r="I1" s="5" t="s">
        <v>78</v>
      </c>
      <c r="J1" s="5" t="s">
        <v>78</v>
      </c>
      <c r="K1" s="5" t="s">
        <v>78</v>
      </c>
      <c r="L1" s="5" t="s">
        <v>78</v>
      </c>
      <c r="M1" s="5" t="s">
        <v>78</v>
      </c>
      <c r="N1" s="5" t="s">
        <v>78</v>
      </c>
      <c r="O1" s="5" t="s">
        <v>78</v>
      </c>
      <c r="P1" s="5" t="s">
        <v>78</v>
      </c>
      <c r="Q1" s="5" t="s">
        <v>78</v>
      </c>
      <c r="R1" s="5" t="s">
        <v>78</v>
      </c>
      <c r="S1" s="77" t="s">
        <v>78</v>
      </c>
      <c r="T1" s="5" t="s">
        <v>78</v>
      </c>
      <c r="U1" s="5" t="s">
        <v>78</v>
      </c>
      <c r="V1" s="5" t="s">
        <v>78</v>
      </c>
      <c r="W1" s="5" t="s">
        <v>78</v>
      </c>
      <c r="X1" s="5" t="s">
        <v>78</v>
      </c>
      <c r="Y1" s="5" t="s">
        <v>265</v>
      </c>
      <c r="Z1" s="5" t="s">
        <v>265</v>
      </c>
      <c r="AA1" s="5" t="s">
        <v>265</v>
      </c>
      <c r="AB1" s="5" t="s">
        <v>265</v>
      </c>
      <c r="AC1" s="5" t="s">
        <v>265</v>
      </c>
      <c r="AD1" s="5" t="s">
        <v>265</v>
      </c>
      <c r="AE1" s="5" t="s">
        <v>265</v>
      </c>
      <c r="AF1" s="5" t="s">
        <v>265</v>
      </c>
      <c r="AG1" s="5" t="s">
        <v>265</v>
      </c>
      <c r="AH1" s="5" t="s">
        <v>265</v>
      </c>
      <c r="AI1" s="65"/>
      <c r="AJ1" s="56" t="s">
        <v>269</v>
      </c>
      <c r="AK1" s="56" t="s">
        <v>269</v>
      </c>
      <c r="AL1" s="56" t="s">
        <v>269</v>
      </c>
      <c r="AM1" s="56" t="s">
        <v>269</v>
      </c>
      <c r="AN1" s="56" t="s">
        <v>269</v>
      </c>
      <c r="AO1" s="65"/>
      <c r="AP1" s="65"/>
      <c r="AQ1" s="58"/>
      <c r="AR1" s="58"/>
      <c r="AS1" s="58"/>
      <c r="AT1" s="58"/>
      <c r="AU1" s="58"/>
      <c r="AV1" s="38"/>
    </row>
    <row r="2" spans="1:52" s="13" customFormat="1" ht="15" x14ac:dyDescent="0.25">
      <c r="A2" s="13">
        <v>1</v>
      </c>
      <c r="B2" s="5">
        <v>2</v>
      </c>
      <c r="C2" s="13">
        <v>3</v>
      </c>
      <c r="D2" s="5">
        <v>4</v>
      </c>
      <c r="E2" s="5">
        <v>5</v>
      </c>
      <c r="F2" s="5">
        <f>E2+1</f>
        <v>6</v>
      </c>
      <c r="G2" s="5">
        <f t="shared" ref="G2:V2" si="0">F2+1</f>
        <v>7</v>
      </c>
      <c r="H2" s="5">
        <f t="shared" si="0"/>
        <v>8</v>
      </c>
      <c r="I2" s="5">
        <f t="shared" si="0"/>
        <v>9</v>
      </c>
      <c r="J2" s="5">
        <f t="shared" si="0"/>
        <v>10</v>
      </c>
      <c r="K2" s="5">
        <f t="shared" si="0"/>
        <v>11</v>
      </c>
      <c r="L2" s="5">
        <f t="shared" si="0"/>
        <v>12</v>
      </c>
      <c r="M2" s="5">
        <f t="shared" si="0"/>
        <v>13</v>
      </c>
      <c r="N2" s="5">
        <f t="shared" si="0"/>
        <v>14</v>
      </c>
      <c r="O2" s="5">
        <f t="shared" si="0"/>
        <v>15</v>
      </c>
      <c r="P2" s="5">
        <f t="shared" si="0"/>
        <v>16</v>
      </c>
      <c r="Q2" s="5">
        <f t="shared" si="0"/>
        <v>17</v>
      </c>
      <c r="R2" s="5">
        <f t="shared" si="0"/>
        <v>18</v>
      </c>
      <c r="S2" s="77">
        <f t="shared" si="0"/>
        <v>19</v>
      </c>
      <c r="T2" s="41">
        <f t="shared" si="0"/>
        <v>20</v>
      </c>
      <c r="U2" s="5">
        <f t="shared" si="0"/>
        <v>21</v>
      </c>
      <c r="V2" s="5">
        <f t="shared" si="0"/>
        <v>22</v>
      </c>
      <c r="W2" s="41">
        <f t="shared" ref="W2" si="1">V2+1</f>
        <v>23</v>
      </c>
      <c r="X2" s="41">
        <f t="shared" ref="X2" si="2">W2+1</f>
        <v>24</v>
      </c>
      <c r="Y2" s="5">
        <f t="shared" ref="Y2" si="3">X2+1</f>
        <v>25</v>
      </c>
      <c r="Z2" s="41">
        <f t="shared" ref="Z2" si="4">Y2+1</f>
        <v>26</v>
      </c>
      <c r="AA2" s="5">
        <f t="shared" ref="AA2" si="5">Z2+1</f>
        <v>27</v>
      </c>
      <c r="AB2" s="5">
        <f t="shared" ref="AB2" si="6">AA2+1</f>
        <v>28</v>
      </c>
      <c r="AC2" s="5">
        <v>29</v>
      </c>
      <c r="AD2" s="5">
        <f t="shared" ref="AD2" si="7">AC2+1</f>
        <v>30</v>
      </c>
      <c r="AE2" s="41">
        <f t="shared" ref="AE2" si="8">AD2+1</f>
        <v>31</v>
      </c>
      <c r="AF2" s="5">
        <f t="shared" ref="AF2" si="9">AE2+1</f>
        <v>32</v>
      </c>
      <c r="AG2" s="5">
        <f t="shared" ref="AG2" si="10">AF2+1</f>
        <v>33</v>
      </c>
      <c r="AH2" s="41">
        <f t="shared" ref="AH2" si="11">AG2+1</f>
        <v>34</v>
      </c>
      <c r="AI2" s="41">
        <f t="shared" ref="AI2" si="12">AH2+1</f>
        <v>35</v>
      </c>
      <c r="AJ2" s="41">
        <f t="shared" ref="AJ2" si="13">AI2+1</f>
        <v>36</v>
      </c>
      <c r="AK2" s="41">
        <f t="shared" ref="AK2" si="14">AJ2+1</f>
        <v>37</v>
      </c>
      <c r="AL2" s="41">
        <f t="shared" ref="AL2" si="15">AK2+1</f>
        <v>38</v>
      </c>
      <c r="AM2" s="41">
        <f t="shared" ref="AM2" si="16">AL2+1</f>
        <v>39</v>
      </c>
      <c r="AN2" s="41">
        <f t="shared" ref="AN2" si="17">AM2+1</f>
        <v>40</v>
      </c>
      <c r="AO2" s="41">
        <f t="shared" ref="AO2" si="18">AN2+1</f>
        <v>41</v>
      </c>
      <c r="AP2" s="41">
        <f t="shared" ref="AP2" si="19">AO2+1</f>
        <v>42</v>
      </c>
      <c r="AQ2" s="41">
        <f t="shared" ref="AQ2" si="20">AP2+1</f>
        <v>43</v>
      </c>
      <c r="AR2" s="41">
        <f t="shared" ref="AR2" si="21">AQ2+1</f>
        <v>44</v>
      </c>
      <c r="AS2" s="41">
        <f t="shared" ref="AS2" si="22">AR2+1</f>
        <v>45</v>
      </c>
      <c r="AT2" s="41"/>
      <c r="AU2" s="41"/>
      <c r="AV2" s="5"/>
      <c r="AW2" s="41"/>
      <c r="AX2" s="5"/>
      <c r="AY2" s="5"/>
      <c r="AZ2" s="41"/>
    </row>
    <row r="3" spans="1:52" ht="15" x14ac:dyDescent="0.25"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78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T3" s="48"/>
      <c r="AU3" s="48"/>
      <c r="AV3" s="2"/>
      <c r="AW3" s="2"/>
      <c r="AX3" s="2"/>
    </row>
    <row r="4" spans="1:52" ht="15" x14ac:dyDescent="0.25">
      <c r="A4" s="92"/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92"/>
      <c r="AO4" s="92"/>
      <c r="AP4" s="92"/>
      <c r="AQ4" s="92"/>
      <c r="AR4" s="92"/>
      <c r="AS4" s="92"/>
      <c r="AT4" s="92"/>
      <c r="AU4" s="49"/>
      <c r="AW4" s="6"/>
      <c r="AX4" s="92"/>
      <c r="AY4" s="92"/>
      <c r="AZ4" s="92"/>
    </row>
    <row r="5" spans="1:52" ht="15" customHeight="1" x14ac:dyDescent="0.25">
      <c r="A5" s="8" t="s">
        <v>39</v>
      </c>
      <c r="B5" s="2" t="s">
        <v>40</v>
      </c>
      <c r="C5" s="2" t="s">
        <v>41</v>
      </c>
      <c r="D5" s="2" t="s">
        <v>71</v>
      </c>
      <c r="E5" s="2" t="s">
        <v>42</v>
      </c>
      <c r="F5" s="2" t="s">
        <v>270</v>
      </c>
      <c r="G5" s="2" t="s">
        <v>131</v>
      </c>
      <c r="H5" s="18" t="s">
        <v>132</v>
      </c>
      <c r="I5" s="18" t="s">
        <v>130</v>
      </c>
      <c r="J5" s="18" t="s">
        <v>129</v>
      </c>
      <c r="K5" s="18" t="s">
        <v>133</v>
      </c>
      <c r="L5" s="18" t="s">
        <v>134</v>
      </c>
      <c r="M5" s="18" t="s">
        <v>135</v>
      </c>
      <c r="N5" s="18" t="s">
        <v>136</v>
      </c>
      <c r="O5" s="18" t="s">
        <v>137</v>
      </c>
      <c r="P5" s="5" t="s">
        <v>43</v>
      </c>
      <c r="Q5" s="5" t="s">
        <v>273</v>
      </c>
      <c r="R5" s="5" t="s">
        <v>120</v>
      </c>
      <c r="S5" s="10" t="s">
        <v>138</v>
      </c>
      <c r="T5" s="42" t="s">
        <v>251</v>
      </c>
      <c r="U5" s="5" t="s">
        <v>44</v>
      </c>
      <c r="V5" s="18" t="s">
        <v>45</v>
      </c>
      <c r="W5" s="41" t="s">
        <v>46</v>
      </c>
      <c r="X5" s="41" t="s">
        <v>47</v>
      </c>
      <c r="Y5" s="5" t="s">
        <v>48</v>
      </c>
      <c r="Z5" s="5" t="s">
        <v>258</v>
      </c>
      <c r="AA5" s="5" t="s">
        <v>129</v>
      </c>
      <c r="AB5" s="5" t="s">
        <v>259</v>
      </c>
      <c r="AC5" s="5" t="s">
        <v>49</v>
      </c>
      <c r="AD5" s="5" t="s">
        <v>50</v>
      </c>
      <c r="AE5" s="5" t="s">
        <v>51</v>
      </c>
      <c r="AF5" s="5" t="s">
        <v>274</v>
      </c>
      <c r="AG5" s="5" t="s">
        <v>115</v>
      </c>
      <c r="AH5" s="5" t="s">
        <v>139</v>
      </c>
      <c r="AI5" s="49"/>
      <c r="AJ5" s="5" t="s">
        <v>52</v>
      </c>
      <c r="AK5" s="5" t="s">
        <v>53</v>
      </c>
      <c r="AL5" s="5" t="s">
        <v>54</v>
      </c>
      <c r="AM5" s="5" t="s">
        <v>55</v>
      </c>
      <c r="AN5" s="5" t="s">
        <v>6</v>
      </c>
      <c r="AO5" s="49"/>
      <c r="AP5" s="49"/>
      <c r="AQ5" s="49"/>
      <c r="AR5" s="49"/>
      <c r="AS5" s="49"/>
      <c r="AT5" s="54"/>
      <c r="AU5" s="54"/>
    </row>
    <row r="6" spans="1:52" ht="15" x14ac:dyDescent="0.25">
      <c r="A6" s="7" t="s">
        <v>66</v>
      </c>
      <c r="B6" s="4"/>
      <c r="C6" s="4"/>
      <c r="D6" s="4"/>
      <c r="E6" s="4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9"/>
      <c r="T6" s="43"/>
      <c r="U6" s="3"/>
      <c r="V6" s="16"/>
      <c r="W6" s="46"/>
      <c r="X6" s="46"/>
      <c r="Y6" s="3"/>
      <c r="Z6" s="3"/>
      <c r="AA6" s="3"/>
      <c r="AB6" s="3"/>
      <c r="AC6" s="3"/>
      <c r="AD6" s="3"/>
      <c r="AE6" s="3"/>
      <c r="AF6" s="64"/>
      <c r="AG6" s="3"/>
      <c r="AH6" s="3"/>
      <c r="AJ6" s="3"/>
      <c r="AK6" s="5"/>
      <c r="AL6" s="5"/>
      <c r="AM6" s="5"/>
      <c r="AN6" s="5"/>
      <c r="AQ6" s="53"/>
      <c r="AR6" s="53"/>
      <c r="AS6" s="53"/>
      <c r="AT6" s="54"/>
      <c r="AU6" s="54"/>
    </row>
    <row r="7" spans="1:52" x14ac:dyDescent="0.2">
      <c r="A7" t="s">
        <v>143</v>
      </c>
      <c r="B7" t="s">
        <v>142</v>
      </c>
      <c r="C7" t="s">
        <v>56</v>
      </c>
      <c r="D7" t="s">
        <v>72</v>
      </c>
      <c r="E7" t="s">
        <v>75</v>
      </c>
      <c r="F7" t="s">
        <v>58</v>
      </c>
      <c r="G7" t="s">
        <v>57</v>
      </c>
      <c r="H7" t="s">
        <v>57</v>
      </c>
      <c r="I7" t="s">
        <v>57</v>
      </c>
      <c r="J7" s="70">
        <v>4</v>
      </c>
      <c r="K7" t="s">
        <v>57</v>
      </c>
      <c r="L7" s="71">
        <v>2.1999999999999999E-2</v>
      </c>
      <c r="M7" s="71">
        <v>0</v>
      </c>
      <c r="N7" s="71">
        <v>2.1999999999999999E-2</v>
      </c>
      <c r="O7" s="71">
        <v>4.0000000000000001E-3</v>
      </c>
      <c r="P7" t="s">
        <v>326</v>
      </c>
      <c r="Q7" s="1">
        <v>55</v>
      </c>
      <c r="R7" t="s">
        <v>121</v>
      </c>
      <c r="S7" s="70">
        <v>133</v>
      </c>
      <c r="T7" s="44" t="s">
        <v>234</v>
      </c>
      <c r="U7" t="s">
        <v>59</v>
      </c>
      <c r="V7" s="1">
        <v>8</v>
      </c>
      <c r="W7" s="44" t="s">
        <v>234</v>
      </c>
      <c r="X7" s="44" t="s">
        <v>234</v>
      </c>
      <c r="Y7" t="s">
        <v>267</v>
      </c>
      <c r="Z7" t="s">
        <v>254</v>
      </c>
      <c r="AA7" s="70">
        <v>4</v>
      </c>
      <c r="AB7" t="s">
        <v>267</v>
      </c>
      <c r="AC7" t="s">
        <v>57</v>
      </c>
      <c r="AD7" t="s">
        <v>268</v>
      </c>
      <c r="AE7" t="s">
        <v>234</v>
      </c>
      <c r="AF7" s="62" t="s">
        <v>234</v>
      </c>
      <c r="AG7" t="s">
        <v>59</v>
      </c>
      <c r="AH7" t="s">
        <v>59</v>
      </c>
      <c r="AJ7" t="s">
        <v>59</v>
      </c>
      <c r="AK7" t="s">
        <v>60</v>
      </c>
      <c r="AL7" t="s">
        <v>116</v>
      </c>
      <c r="AM7" t="s">
        <v>59</v>
      </c>
      <c r="AN7" s="1">
        <v>0.23</v>
      </c>
    </row>
    <row r="8" spans="1:52" x14ac:dyDescent="0.2">
      <c r="A8" t="s">
        <v>144</v>
      </c>
      <c r="B8" t="s">
        <v>142</v>
      </c>
      <c r="C8" t="s">
        <v>56</v>
      </c>
      <c r="D8" t="s">
        <v>72</v>
      </c>
      <c r="E8" t="s">
        <v>75</v>
      </c>
      <c r="F8" t="s">
        <v>58</v>
      </c>
      <c r="G8" t="s">
        <v>57</v>
      </c>
      <c r="H8" t="s">
        <v>57</v>
      </c>
      <c r="I8" t="s">
        <v>57</v>
      </c>
      <c r="J8" s="73">
        <v>5</v>
      </c>
      <c r="K8" t="s">
        <v>57</v>
      </c>
      <c r="L8" s="71">
        <v>2.1999999999999999E-2</v>
      </c>
      <c r="M8" s="71">
        <v>0</v>
      </c>
      <c r="N8" s="71">
        <v>2.1999999999999999E-2</v>
      </c>
      <c r="O8" s="71">
        <v>4.0000000000000001E-3</v>
      </c>
      <c r="P8" t="s">
        <v>326</v>
      </c>
      <c r="Q8" s="1">
        <v>55</v>
      </c>
      <c r="R8" t="s">
        <v>121</v>
      </c>
      <c r="S8" s="70">
        <v>146</v>
      </c>
      <c r="T8" s="44" t="s">
        <v>234</v>
      </c>
      <c r="U8" t="s">
        <v>59</v>
      </c>
      <c r="V8" s="1">
        <v>8</v>
      </c>
      <c r="W8" s="44" t="s">
        <v>234</v>
      </c>
      <c r="X8" s="44" t="s">
        <v>234</v>
      </c>
      <c r="Y8" t="s">
        <v>267</v>
      </c>
      <c r="Z8" t="s">
        <v>254</v>
      </c>
      <c r="AA8" s="73">
        <v>5</v>
      </c>
      <c r="AB8" t="s">
        <v>267</v>
      </c>
      <c r="AC8" t="s">
        <v>57</v>
      </c>
      <c r="AD8" t="s">
        <v>268</v>
      </c>
      <c r="AE8" t="s">
        <v>234</v>
      </c>
      <c r="AF8" s="62" t="s">
        <v>234</v>
      </c>
      <c r="AG8" t="s">
        <v>59</v>
      </c>
      <c r="AH8" t="s">
        <v>59</v>
      </c>
      <c r="AJ8" t="s">
        <v>59</v>
      </c>
      <c r="AK8" t="s">
        <v>60</v>
      </c>
      <c r="AL8" t="s">
        <v>116</v>
      </c>
      <c r="AM8" t="s">
        <v>59</v>
      </c>
      <c r="AN8" s="1">
        <v>0.23</v>
      </c>
    </row>
    <row r="9" spans="1:52" x14ac:dyDescent="0.2">
      <c r="A9" t="s">
        <v>145</v>
      </c>
      <c r="B9" t="s">
        <v>142</v>
      </c>
      <c r="C9" t="s">
        <v>56</v>
      </c>
      <c r="D9" t="s">
        <v>72</v>
      </c>
      <c r="E9" t="s">
        <v>75</v>
      </c>
      <c r="F9" t="s">
        <v>58</v>
      </c>
      <c r="G9" t="s">
        <v>57</v>
      </c>
      <c r="H9" t="s">
        <v>57</v>
      </c>
      <c r="I9" t="s">
        <v>57</v>
      </c>
      <c r="J9" s="70">
        <v>5</v>
      </c>
      <c r="K9" t="s">
        <v>57</v>
      </c>
      <c r="L9" s="71">
        <v>2.1999999999999999E-2</v>
      </c>
      <c r="M9" s="71">
        <v>0</v>
      </c>
      <c r="N9" s="71">
        <v>2.1999999999999999E-2</v>
      </c>
      <c r="O9" s="71">
        <v>4.0000000000000001E-3</v>
      </c>
      <c r="P9" t="s">
        <v>326</v>
      </c>
      <c r="Q9" s="1">
        <v>55</v>
      </c>
      <c r="R9" t="s">
        <v>121</v>
      </c>
      <c r="S9" s="70">
        <v>146</v>
      </c>
      <c r="T9" s="44" t="s">
        <v>234</v>
      </c>
      <c r="U9" t="s">
        <v>59</v>
      </c>
      <c r="V9" s="1">
        <v>8</v>
      </c>
      <c r="W9" s="44" t="s">
        <v>234</v>
      </c>
      <c r="X9" s="44" t="s">
        <v>234</v>
      </c>
      <c r="Y9" t="s">
        <v>119</v>
      </c>
      <c r="Z9" t="s">
        <v>254</v>
      </c>
      <c r="AA9" s="70">
        <v>5</v>
      </c>
      <c r="AB9" t="s">
        <v>59</v>
      </c>
      <c r="AC9" t="s">
        <v>59</v>
      </c>
      <c r="AD9" t="s">
        <v>118</v>
      </c>
      <c r="AE9" t="s">
        <v>59</v>
      </c>
      <c r="AF9" s="63" t="s">
        <v>238</v>
      </c>
      <c r="AG9" t="s">
        <v>59</v>
      </c>
      <c r="AH9" t="s">
        <v>59</v>
      </c>
      <c r="AJ9" t="s">
        <v>59</v>
      </c>
      <c r="AK9" t="s">
        <v>60</v>
      </c>
      <c r="AL9" t="s">
        <v>116</v>
      </c>
      <c r="AM9" t="s">
        <v>59</v>
      </c>
      <c r="AN9" s="1">
        <v>0.23</v>
      </c>
    </row>
    <row r="10" spans="1:52" x14ac:dyDescent="0.2">
      <c r="A10" t="s">
        <v>146</v>
      </c>
      <c r="B10" t="s">
        <v>142</v>
      </c>
      <c r="C10" t="s">
        <v>56</v>
      </c>
      <c r="D10" t="s">
        <v>72</v>
      </c>
      <c r="E10" t="s">
        <v>75</v>
      </c>
      <c r="F10" t="s">
        <v>58</v>
      </c>
      <c r="G10" t="s">
        <v>57</v>
      </c>
      <c r="H10" t="s">
        <v>57</v>
      </c>
      <c r="I10" t="s">
        <v>57</v>
      </c>
      <c r="J10" s="73">
        <v>7</v>
      </c>
      <c r="K10" t="s">
        <v>57</v>
      </c>
      <c r="L10" s="71">
        <v>1.7000000000000001E-2</v>
      </c>
      <c r="M10" s="71">
        <v>8.0000000000000002E-3</v>
      </c>
      <c r="N10" s="71">
        <v>1.7000000000000001E-2</v>
      </c>
      <c r="O10" s="71">
        <v>7.0000000000000001E-3</v>
      </c>
      <c r="P10" t="s">
        <v>326</v>
      </c>
      <c r="Q10" s="1">
        <v>55</v>
      </c>
      <c r="R10" t="s">
        <v>121</v>
      </c>
      <c r="S10" s="70">
        <v>147</v>
      </c>
      <c r="T10" s="44" t="s">
        <v>234</v>
      </c>
      <c r="U10" t="s">
        <v>59</v>
      </c>
      <c r="V10" s="1">
        <v>8</v>
      </c>
      <c r="W10" s="44" t="s">
        <v>234</v>
      </c>
      <c r="X10" s="44" t="s">
        <v>234</v>
      </c>
      <c r="Y10" t="s">
        <v>267</v>
      </c>
      <c r="Z10" t="s">
        <v>254</v>
      </c>
      <c r="AA10" s="73">
        <v>7</v>
      </c>
      <c r="AB10" t="s">
        <v>267</v>
      </c>
      <c r="AC10" t="s">
        <v>57</v>
      </c>
      <c r="AD10" t="s">
        <v>268</v>
      </c>
      <c r="AE10" t="s">
        <v>234</v>
      </c>
      <c r="AF10" s="62" t="s">
        <v>234</v>
      </c>
      <c r="AG10" t="s">
        <v>59</v>
      </c>
      <c r="AH10" t="s">
        <v>59</v>
      </c>
      <c r="AJ10" t="s">
        <v>59</v>
      </c>
      <c r="AK10" t="s">
        <v>60</v>
      </c>
      <c r="AL10" t="s">
        <v>116</v>
      </c>
      <c r="AM10" t="s">
        <v>59</v>
      </c>
      <c r="AN10" s="1">
        <v>0.23</v>
      </c>
    </row>
    <row r="11" spans="1:52" x14ac:dyDescent="0.2">
      <c r="A11" t="s">
        <v>147</v>
      </c>
      <c r="B11" t="s">
        <v>142</v>
      </c>
      <c r="C11" t="s">
        <v>56</v>
      </c>
      <c r="D11" t="s">
        <v>72</v>
      </c>
      <c r="E11" t="s">
        <v>75</v>
      </c>
      <c r="F11" t="s">
        <v>58</v>
      </c>
      <c r="G11" t="s">
        <v>57</v>
      </c>
      <c r="H11" t="s">
        <v>57</v>
      </c>
      <c r="I11" t="s">
        <v>57</v>
      </c>
      <c r="J11" s="73">
        <v>7</v>
      </c>
      <c r="K11" t="s">
        <v>57</v>
      </c>
      <c r="L11" s="71">
        <v>1.7000000000000001E-2</v>
      </c>
      <c r="M11" s="71">
        <v>8.0000000000000002E-3</v>
      </c>
      <c r="N11" s="71">
        <v>1.7000000000000001E-2</v>
      </c>
      <c r="O11" s="71">
        <v>7.0000000000000001E-3</v>
      </c>
      <c r="P11" t="s">
        <v>326</v>
      </c>
      <c r="Q11" s="1">
        <v>55</v>
      </c>
      <c r="R11" t="s">
        <v>121</v>
      </c>
      <c r="S11" s="70">
        <v>147</v>
      </c>
      <c r="T11" s="44" t="s">
        <v>234</v>
      </c>
      <c r="U11" t="s">
        <v>59</v>
      </c>
      <c r="V11" s="1">
        <v>8</v>
      </c>
      <c r="W11" s="44" t="s">
        <v>234</v>
      </c>
      <c r="X11" s="44" t="s">
        <v>234</v>
      </c>
      <c r="Y11" t="s">
        <v>119</v>
      </c>
      <c r="Z11" t="s">
        <v>254</v>
      </c>
      <c r="AA11" s="73">
        <v>7</v>
      </c>
      <c r="AB11" t="s">
        <v>59</v>
      </c>
      <c r="AC11" t="s">
        <v>59</v>
      </c>
      <c r="AD11" t="s">
        <v>118</v>
      </c>
      <c r="AE11" t="s">
        <v>59</v>
      </c>
      <c r="AF11" s="62" t="s">
        <v>237</v>
      </c>
      <c r="AG11" t="s">
        <v>59</v>
      </c>
      <c r="AH11" t="s">
        <v>59</v>
      </c>
      <c r="AJ11" t="s">
        <v>59</v>
      </c>
      <c r="AK11" t="s">
        <v>60</v>
      </c>
      <c r="AL11" t="s">
        <v>116</v>
      </c>
      <c r="AM11" t="s">
        <v>59</v>
      </c>
      <c r="AN11" s="1">
        <v>0.23</v>
      </c>
    </row>
    <row r="12" spans="1:52" x14ac:dyDescent="0.2">
      <c r="A12" t="s">
        <v>148</v>
      </c>
      <c r="B12" t="s">
        <v>142</v>
      </c>
      <c r="C12" t="s">
        <v>56</v>
      </c>
      <c r="D12" t="s">
        <v>72</v>
      </c>
      <c r="E12" t="s">
        <v>75</v>
      </c>
      <c r="F12" t="s">
        <v>58</v>
      </c>
      <c r="G12" t="s">
        <v>57</v>
      </c>
      <c r="H12" t="s">
        <v>57</v>
      </c>
      <c r="I12" t="s">
        <v>57</v>
      </c>
      <c r="J12" s="73">
        <v>9</v>
      </c>
      <c r="K12" t="s">
        <v>57</v>
      </c>
      <c r="L12" s="71">
        <v>2.3E-2</v>
      </c>
      <c r="M12" s="71">
        <v>0</v>
      </c>
      <c r="N12" s="71">
        <v>2.3E-2</v>
      </c>
      <c r="O12" s="71">
        <v>1.2E-2</v>
      </c>
      <c r="P12" t="s">
        <v>326</v>
      </c>
      <c r="Q12" s="1">
        <v>55</v>
      </c>
      <c r="R12" t="s">
        <v>121</v>
      </c>
      <c r="S12" s="70">
        <v>141</v>
      </c>
      <c r="T12" s="44" t="s">
        <v>234</v>
      </c>
      <c r="U12" t="s">
        <v>59</v>
      </c>
      <c r="V12" s="1">
        <v>8</v>
      </c>
      <c r="W12" s="44" t="s">
        <v>234</v>
      </c>
      <c r="X12" s="44" t="s">
        <v>234</v>
      </c>
      <c r="Y12" t="s">
        <v>267</v>
      </c>
      <c r="Z12" t="s">
        <v>254</v>
      </c>
      <c r="AA12" s="73">
        <v>9</v>
      </c>
      <c r="AB12" t="s">
        <v>267</v>
      </c>
      <c r="AC12" t="s">
        <v>57</v>
      </c>
      <c r="AD12" t="s">
        <v>268</v>
      </c>
      <c r="AE12" t="s">
        <v>234</v>
      </c>
      <c r="AF12" s="62" t="s">
        <v>234</v>
      </c>
      <c r="AG12" t="s">
        <v>59</v>
      </c>
      <c r="AH12" t="s">
        <v>59</v>
      </c>
      <c r="AJ12" t="s">
        <v>59</v>
      </c>
      <c r="AK12" t="s">
        <v>62</v>
      </c>
      <c r="AL12" t="s">
        <v>116</v>
      </c>
      <c r="AM12" t="s">
        <v>59</v>
      </c>
      <c r="AN12" s="1">
        <v>0.23</v>
      </c>
    </row>
    <row r="13" spans="1:52" x14ac:dyDescent="0.2">
      <c r="A13" t="s">
        <v>149</v>
      </c>
      <c r="B13" t="s">
        <v>142</v>
      </c>
      <c r="C13" t="s">
        <v>56</v>
      </c>
      <c r="D13" t="s">
        <v>72</v>
      </c>
      <c r="E13" t="s">
        <v>75</v>
      </c>
      <c r="F13" t="s">
        <v>58</v>
      </c>
      <c r="G13" t="s">
        <v>57</v>
      </c>
      <c r="H13" t="s">
        <v>57</v>
      </c>
      <c r="I13" t="s">
        <v>57</v>
      </c>
      <c r="J13" s="73">
        <v>9</v>
      </c>
      <c r="K13" t="s">
        <v>57</v>
      </c>
      <c r="L13" s="71">
        <v>0.02</v>
      </c>
      <c r="M13" s="71">
        <v>0.02</v>
      </c>
      <c r="N13" s="71">
        <v>0.02</v>
      </c>
      <c r="O13" s="71">
        <v>0</v>
      </c>
      <c r="P13" t="s">
        <v>326</v>
      </c>
      <c r="Q13" s="1">
        <v>55</v>
      </c>
      <c r="R13" t="s">
        <v>121</v>
      </c>
      <c r="S13" s="70">
        <v>142</v>
      </c>
      <c r="T13" s="44" t="s">
        <v>234</v>
      </c>
      <c r="U13" t="s">
        <v>59</v>
      </c>
      <c r="V13" s="1">
        <v>8</v>
      </c>
      <c r="W13" s="44" t="s">
        <v>234</v>
      </c>
      <c r="X13" s="44" t="s">
        <v>234</v>
      </c>
      <c r="Y13" t="s">
        <v>267</v>
      </c>
      <c r="Z13" t="s">
        <v>254</v>
      </c>
      <c r="AA13" s="73">
        <v>9</v>
      </c>
      <c r="AB13" t="s">
        <v>267</v>
      </c>
      <c r="AC13" t="s">
        <v>57</v>
      </c>
      <c r="AD13" t="s">
        <v>268</v>
      </c>
      <c r="AE13" t="s">
        <v>234</v>
      </c>
      <c r="AF13" s="62" t="s">
        <v>234</v>
      </c>
      <c r="AG13" t="s">
        <v>59</v>
      </c>
      <c r="AH13" t="s">
        <v>59</v>
      </c>
      <c r="AJ13" t="s">
        <v>59</v>
      </c>
      <c r="AK13" t="s">
        <v>62</v>
      </c>
      <c r="AL13" t="s">
        <v>116</v>
      </c>
      <c r="AM13" t="s">
        <v>59</v>
      </c>
      <c r="AN13" s="1">
        <v>0.23</v>
      </c>
    </row>
    <row r="14" spans="1:52" x14ac:dyDescent="0.2">
      <c r="A14" t="s">
        <v>150</v>
      </c>
      <c r="B14" t="s">
        <v>142</v>
      </c>
      <c r="C14" t="s">
        <v>56</v>
      </c>
      <c r="D14" t="s">
        <v>72</v>
      </c>
      <c r="E14" t="s">
        <v>75</v>
      </c>
      <c r="F14" t="s">
        <v>58</v>
      </c>
      <c r="G14" t="s">
        <v>57</v>
      </c>
      <c r="H14" t="s">
        <v>57</v>
      </c>
      <c r="I14" t="s">
        <v>57</v>
      </c>
      <c r="J14" s="73">
        <v>10</v>
      </c>
      <c r="K14" t="s">
        <v>57</v>
      </c>
      <c r="L14" s="71">
        <v>2.4E-2</v>
      </c>
      <c r="M14" s="71">
        <v>1.7000000000000001E-2</v>
      </c>
      <c r="N14" s="71">
        <v>2.4E-2</v>
      </c>
      <c r="O14" s="71">
        <v>1.0999999999999999E-2</v>
      </c>
      <c r="P14" t="s">
        <v>326</v>
      </c>
      <c r="Q14" s="1">
        <v>55</v>
      </c>
      <c r="R14" t="s">
        <v>121</v>
      </c>
      <c r="S14" s="70">
        <v>144</v>
      </c>
      <c r="T14" s="44" t="s">
        <v>234</v>
      </c>
      <c r="U14" t="s">
        <v>59</v>
      </c>
      <c r="V14" s="1">
        <v>8</v>
      </c>
      <c r="W14" s="44" t="s">
        <v>234</v>
      </c>
      <c r="X14" s="44" t="s">
        <v>234</v>
      </c>
      <c r="Y14" t="s">
        <v>267</v>
      </c>
      <c r="Z14" t="s">
        <v>254</v>
      </c>
      <c r="AA14" s="73">
        <v>10</v>
      </c>
      <c r="AB14" t="s">
        <v>267</v>
      </c>
      <c r="AC14" t="s">
        <v>57</v>
      </c>
      <c r="AD14" t="s">
        <v>268</v>
      </c>
      <c r="AE14" t="s">
        <v>234</v>
      </c>
      <c r="AF14" s="62" t="s">
        <v>234</v>
      </c>
      <c r="AG14" t="s">
        <v>59</v>
      </c>
      <c r="AH14" t="s">
        <v>59</v>
      </c>
      <c r="AJ14" t="s">
        <v>59</v>
      </c>
      <c r="AK14" t="s">
        <v>62</v>
      </c>
      <c r="AL14" t="s">
        <v>116</v>
      </c>
      <c r="AM14" t="s">
        <v>59</v>
      </c>
      <c r="AN14" s="1">
        <v>0.23</v>
      </c>
    </row>
    <row r="15" spans="1:52" x14ac:dyDescent="0.2">
      <c r="A15" t="s">
        <v>151</v>
      </c>
      <c r="B15" t="s">
        <v>142</v>
      </c>
      <c r="C15" t="s">
        <v>56</v>
      </c>
      <c r="D15" t="s">
        <v>72</v>
      </c>
      <c r="E15" t="s">
        <v>75</v>
      </c>
      <c r="F15" t="s">
        <v>58</v>
      </c>
      <c r="G15" t="s">
        <v>57</v>
      </c>
      <c r="H15" t="s">
        <v>57</v>
      </c>
      <c r="I15" t="s">
        <v>57</v>
      </c>
      <c r="J15" s="70">
        <v>4</v>
      </c>
      <c r="K15" t="s">
        <v>57</v>
      </c>
      <c r="L15" s="71">
        <v>2.1999999999999999E-2</v>
      </c>
      <c r="M15" s="71">
        <v>0</v>
      </c>
      <c r="N15" s="71">
        <v>2.1999999999999999E-2</v>
      </c>
      <c r="O15" s="71">
        <v>4.0000000000000001E-3</v>
      </c>
      <c r="P15" t="s">
        <v>326</v>
      </c>
      <c r="Q15" s="1">
        <v>55</v>
      </c>
      <c r="R15" t="s">
        <v>121</v>
      </c>
      <c r="S15" s="70">
        <v>133</v>
      </c>
      <c r="T15" s="44" t="s">
        <v>234</v>
      </c>
      <c r="U15" t="s">
        <v>59</v>
      </c>
      <c r="V15" s="1">
        <v>8</v>
      </c>
      <c r="W15" s="44" t="s">
        <v>234</v>
      </c>
      <c r="X15" s="44" t="s">
        <v>234</v>
      </c>
      <c r="Y15" t="s">
        <v>267</v>
      </c>
      <c r="Z15" t="s">
        <v>254</v>
      </c>
      <c r="AA15" s="70">
        <v>4</v>
      </c>
      <c r="AB15" t="s">
        <v>267</v>
      </c>
      <c r="AC15" t="s">
        <v>57</v>
      </c>
      <c r="AD15" t="s">
        <v>268</v>
      </c>
      <c r="AE15" t="s">
        <v>234</v>
      </c>
      <c r="AF15" s="62" t="s">
        <v>234</v>
      </c>
      <c r="AG15" t="s">
        <v>57</v>
      </c>
      <c r="AH15" t="s">
        <v>234</v>
      </c>
      <c r="AJ15" t="s">
        <v>59</v>
      </c>
      <c r="AK15" t="s">
        <v>60</v>
      </c>
      <c r="AL15" t="s">
        <v>116</v>
      </c>
      <c r="AM15" t="s">
        <v>59</v>
      </c>
      <c r="AN15" s="1">
        <v>0.23</v>
      </c>
    </row>
    <row r="16" spans="1:52" x14ac:dyDescent="0.2">
      <c r="A16" t="s">
        <v>152</v>
      </c>
      <c r="B16" t="s">
        <v>142</v>
      </c>
      <c r="C16" t="s">
        <v>56</v>
      </c>
      <c r="D16" t="s">
        <v>72</v>
      </c>
      <c r="E16" t="s">
        <v>75</v>
      </c>
      <c r="F16" t="s">
        <v>58</v>
      </c>
      <c r="G16" t="s">
        <v>57</v>
      </c>
      <c r="H16" t="s">
        <v>57</v>
      </c>
      <c r="I16" t="s">
        <v>57</v>
      </c>
      <c r="J16" s="73">
        <v>5</v>
      </c>
      <c r="K16" t="s">
        <v>57</v>
      </c>
      <c r="L16" s="71">
        <v>2.1999999999999999E-2</v>
      </c>
      <c r="M16" s="71">
        <v>0</v>
      </c>
      <c r="N16" s="71">
        <v>2.1999999999999999E-2</v>
      </c>
      <c r="O16" s="71">
        <v>4.0000000000000001E-3</v>
      </c>
      <c r="P16" t="s">
        <v>326</v>
      </c>
      <c r="Q16" s="1">
        <v>55</v>
      </c>
      <c r="R16" t="s">
        <v>121</v>
      </c>
      <c r="S16" s="70">
        <v>146</v>
      </c>
      <c r="T16" s="44" t="s">
        <v>234</v>
      </c>
      <c r="U16" t="s">
        <v>59</v>
      </c>
      <c r="V16" s="1">
        <v>8</v>
      </c>
      <c r="W16" s="44" t="s">
        <v>234</v>
      </c>
      <c r="X16" s="44" t="s">
        <v>234</v>
      </c>
      <c r="Y16" t="s">
        <v>267</v>
      </c>
      <c r="Z16" t="s">
        <v>254</v>
      </c>
      <c r="AA16" s="73">
        <v>5</v>
      </c>
      <c r="AB16" t="s">
        <v>267</v>
      </c>
      <c r="AC16" t="s">
        <v>57</v>
      </c>
      <c r="AD16" t="s">
        <v>268</v>
      </c>
      <c r="AE16" t="s">
        <v>234</v>
      </c>
      <c r="AF16" s="62" t="s">
        <v>234</v>
      </c>
      <c r="AG16" t="s">
        <v>57</v>
      </c>
      <c r="AH16" t="s">
        <v>234</v>
      </c>
      <c r="AJ16" t="s">
        <v>59</v>
      </c>
      <c r="AK16" t="s">
        <v>60</v>
      </c>
      <c r="AL16" t="s">
        <v>116</v>
      </c>
      <c r="AM16" t="s">
        <v>59</v>
      </c>
      <c r="AN16" s="1">
        <v>0.23</v>
      </c>
    </row>
    <row r="17" spans="1:40" x14ac:dyDescent="0.2">
      <c r="A17" t="s">
        <v>153</v>
      </c>
      <c r="B17" t="s">
        <v>142</v>
      </c>
      <c r="C17" t="s">
        <v>56</v>
      </c>
      <c r="D17" t="s">
        <v>72</v>
      </c>
      <c r="E17" t="s">
        <v>75</v>
      </c>
      <c r="F17" t="s">
        <v>58</v>
      </c>
      <c r="G17" t="s">
        <v>57</v>
      </c>
      <c r="H17" t="s">
        <v>57</v>
      </c>
      <c r="I17" t="s">
        <v>57</v>
      </c>
      <c r="J17" s="73">
        <v>7</v>
      </c>
      <c r="K17" t="s">
        <v>57</v>
      </c>
      <c r="L17" s="71">
        <v>1.7000000000000001E-2</v>
      </c>
      <c r="M17" s="71">
        <v>8.0000000000000002E-3</v>
      </c>
      <c r="N17" s="71">
        <v>1.7000000000000001E-2</v>
      </c>
      <c r="O17" s="71">
        <v>7.0000000000000001E-3</v>
      </c>
      <c r="P17" t="s">
        <v>326</v>
      </c>
      <c r="Q17" s="1">
        <v>55</v>
      </c>
      <c r="R17" t="s">
        <v>121</v>
      </c>
      <c r="S17" s="70">
        <v>147</v>
      </c>
      <c r="T17" s="44" t="s">
        <v>234</v>
      </c>
      <c r="U17" t="s">
        <v>59</v>
      </c>
      <c r="V17" s="1">
        <v>8</v>
      </c>
      <c r="W17" s="44" t="s">
        <v>234</v>
      </c>
      <c r="X17" s="44" t="s">
        <v>234</v>
      </c>
      <c r="Y17" t="s">
        <v>267</v>
      </c>
      <c r="Z17" t="s">
        <v>254</v>
      </c>
      <c r="AA17" s="73">
        <v>7</v>
      </c>
      <c r="AB17" t="s">
        <v>267</v>
      </c>
      <c r="AC17" t="s">
        <v>57</v>
      </c>
      <c r="AD17" t="s">
        <v>268</v>
      </c>
      <c r="AE17" t="s">
        <v>234</v>
      </c>
      <c r="AF17" s="62" t="s">
        <v>234</v>
      </c>
      <c r="AG17" t="s">
        <v>57</v>
      </c>
      <c r="AH17" t="s">
        <v>234</v>
      </c>
      <c r="AJ17" t="s">
        <v>59</v>
      </c>
      <c r="AK17" t="s">
        <v>60</v>
      </c>
      <c r="AL17" t="s">
        <v>116</v>
      </c>
      <c r="AM17" t="s">
        <v>59</v>
      </c>
      <c r="AN17" s="1">
        <v>0.23</v>
      </c>
    </row>
    <row r="18" spans="1:40" x14ac:dyDescent="0.2">
      <c r="A18" t="s">
        <v>154</v>
      </c>
      <c r="B18" t="s">
        <v>142</v>
      </c>
      <c r="C18" t="s">
        <v>56</v>
      </c>
      <c r="D18" t="s">
        <v>72</v>
      </c>
      <c r="E18" t="s">
        <v>75</v>
      </c>
      <c r="F18" t="s">
        <v>58</v>
      </c>
      <c r="G18" t="s">
        <v>57</v>
      </c>
      <c r="H18" t="s">
        <v>57</v>
      </c>
      <c r="I18" t="s">
        <v>57</v>
      </c>
      <c r="J18" s="73">
        <v>9</v>
      </c>
      <c r="K18" t="s">
        <v>57</v>
      </c>
      <c r="L18" s="71">
        <v>2.3E-2</v>
      </c>
      <c r="M18" s="71">
        <v>0</v>
      </c>
      <c r="N18" s="71">
        <v>2.3E-2</v>
      </c>
      <c r="O18" s="71">
        <v>1.2E-2</v>
      </c>
      <c r="P18" t="s">
        <v>326</v>
      </c>
      <c r="Q18" s="1">
        <v>55</v>
      </c>
      <c r="R18" t="s">
        <v>121</v>
      </c>
      <c r="S18" s="70">
        <v>141</v>
      </c>
      <c r="T18" s="44" t="s">
        <v>234</v>
      </c>
      <c r="U18" t="s">
        <v>59</v>
      </c>
      <c r="V18" s="1">
        <v>8</v>
      </c>
      <c r="W18" s="44" t="s">
        <v>234</v>
      </c>
      <c r="X18" s="44" t="s">
        <v>234</v>
      </c>
      <c r="Y18" t="s">
        <v>267</v>
      </c>
      <c r="Z18" t="s">
        <v>254</v>
      </c>
      <c r="AA18" s="73">
        <v>9</v>
      </c>
      <c r="AB18" t="s">
        <v>267</v>
      </c>
      <c r="AC18" t="s">
        <v>57</v>
      </c>
      <c r="AD18" t="s">
        <v>268</v>
      </c>
      <c r="AE18" t="s">
        <v>234</v>
      </c>
      <c r="AF18" s="62" t="s">
        <v>234</v>
      </c>
      <c r="AG18" t="s">
        <v>57</v>
      </c>
      <c r="AH18" t="s">
        <v>234</v>
      </c>
      <c r="AJ18" t="s">
        <v>59</v>
      </c>
      <c r="AK18" t="s">
        <v>62</v>
      </c>
      <c r="AL18" t="s">
        <v>116</v>
      </c>
      <c r="AM18" t="s">
        <v>59</v>
      </c>
      <c r="AN18" s="1">
        <v>0.23</v>
      </c>
    </row>
    <row r="19" spans="1:40" x14ac:dyDescent="0.2">
      <c r="A19" t="s">
        <v>155</v>
      </c>
      <c r="B19" t="s">
        <v>142</v>
      </c>
      <c r="C19" t="s">
        <v>56</v>
      </c>
      <c r="D19" t="s">
        <v>72</v>
      </c>
      <c r="E19" t="s">
        <v>75</v>
      </c>
      <c r="F19" t="s">
        <v>58</v>
      </c>
      <c r="G19" t="s">
        <v>57</v>
      </c>
      <c r="H19" t="s">
        <v>57</v>
      </c>
      <c r="I19" t="s">
        <v>57</v>
      </c>
      <c r="J19" s="73">
        <v>9</v>
      </c>
      <c r="K19" t="s">
        <v>57</v>
      </c>
      <c r="L19" s="71">
        <v>0.02</v>
      </c>
      <c r="M19" s="71">
        <v>0.02</v>
      </c>
      <c r="N19" s="71">
        <v>0.02</v>
      </c>
      <c r="O19" s="71">
        <v>0</v>
      </c>
      <c r="P19" t="s">
        <v>326</v>
      </c>
      <c r="Q19" s="1">
        <v>55</v>
      </c>
      <c r="R19" t="s">
        <v>121</v>
      </c>
      <c r="S19" s="70">
        <v>142</v>
      </c>
      <c r="T19" s="44" t="s">
        <v>234</v>
      </c>
      <c r="U19" t="s">
        <v>59</v>
      </c>
      <c r="V19" s="1">
        <v>8</v>
      </c>
      <c r="W19" s="44" t="s">
        <v>234</v>
      </c>
      <c r="X19" s="44" t="s">
        <v>234</v>
      </c>
      <c r="Y19" t="s">
        <v>267</v>
      </c>
      <c r="Z19" t="s">
        <v>254</v>
      </c>
      <c r="AA19" s="73">
        <v>9</v>
      </c>
      <c r="AB19" t="s">
        <v>267</v>
      </c>
      <c r="AC19" t="s">
        <v>57</v>
      </c>
      <c r="AD19" t="s">
        <v>268</v>
      </c>
      <c r="AE19" t="s">
        <v>234</v>
      </c>
      <c r="AF19" s="62" t="s">
        <v>234</v>
      </c>
      <c r="AG19" t="s">
        <v>57</v>
      </c>
      <c r="AH19" t="s">
        <v>234</v>
      </c>
      <c r="AJ19" t="s">
        <v>59</v>
      </c>
      <c r="AK19" t="s">
        <v>62</v>
      </c>
      <c r="AL19" t="s">
        <v>116</v>
      </c>
      <c r="AM19" t="s">
        <v>59</v>
      </c>
      <c r="AN19" s="1">
        <v>0.23</v>
      </c>
    </row>
    <row r="20" spans="1:40" x14ac:dyDescent="0.2">
      <c r="A20" t="s">
        <v>156</v>
      </c>
      <c r="B20" t="s">
        <v>142</v>
      </c>
      <c r="C20" t="s">
        <v>56</v>
      </c>
      <c r="D20" t="s">
        <v>72</v>
      </c>
      <c r="E20" t="s">
        <v>75</v>
      </c>
      <c r="F20" t="s">
        <v>58</v>
      </c>
      <c r="G20" t="s">
        <v>57</v>
      </c>
      <c r="H20" t="s">
        <v>57</v>
      </c>
      <c r="I20" t="s">
        <v>57</v>
      </c>
      <c r="J20" s="73">
        <v>10</v>
      </c>
      <c r="K20" t="s">
        <v>57</v>
      </c>
      <c r="L20" s="71">
        <v>2.4E-2</v>
      </c>
      <c r="M20" s="71">
        <v>1.7000000000000001E-2</v>
      </c>
      <c r="N20" s="71">
        <v>2.4E-2</v>
      </c>
      <c r="O20" s="71">
        <v>1.0999999999999999E-2</v>
      </c>
      <c r="P20" t="s">
        <v>326</v>
      </c>
      <c r="Q20" s="1">
        <v>55</v>
      </c>
      <c r="R20" t="s">
        <v>121</v>
      </c>
      <c r="S20" s="70">
        <v>144</v>
      </c>
      <c r="T20" s="44" t="s">
        <v>234</v>
      </c>
      <c r="U20" t="s">
        <v>59</v>
      </c>
      <c r="V20" s="1">
        <v>8</v>
      </c>
      <c r="W20" s="44" t="s">
        <v>234</v>
      </c>
      <c r="X20" s="44" t="s">
        <v>234</v>
      </c>
      <c r="Y20" t="s">
        <v>267</v>
      </c>
      <c r="Z20" t="s">
        <v>254</v>
      </c>
      <c r="AA20" s="73">
        <v>10</v>
      </c>
      <c r="AB20" t="s">
        <v>267</v>
      </c>
      <c r="AC20" t="s">
        <v>57</v>
      </c>
      <c r="AD20" t="s">
        <v>268</v>
      </c>
      <c r="AE20" t="s">
        <v>234</v>
      </c>
      <c r="AF20" s="62" t="s">
        <v>234</v>
      </c>
      <c r="AG20" t="s">
        <v>57</v>
      </c>
      <c r="AH20" t="s">
        <v>234</v>
      </c>
      <c r="AJ20" t="s">
        <v>59</v>
      </c>
      <c r="AK20" t="s">
        <v>62</v>
      </c>
      <c r="AL20" t="s">
        <v>116</v>
      </c>
      <c r="AM20" t="s">
        <v>59</v>
      </c>
      <c r="AN20" s="1">
        <v>0.23</v>
      </c>
    </row>
    <row r="21" spans="1:40" x14ac:dyDescent="0.2">
      <c r="A21" t="s">
        <v>157</v>
      </c>
      <c r="B21" t="s">
        <v>142</v>
      </c>
      <c r="C21" t="s">
        <v>56</v>
      </c>
      <c r="D21" t="s">
        <v>72</v>
      </c>
      <c r="E21" t="s">
        <v>75</v>
      </c>
      <c r="F21" t="s">
        <v>58</v>
      </c>
      <c r="G21" t="s">
        <v>57</v>
      </c>
      <c r="H21" t="s">
        <v>57</v>
      </c>
      <c r="I21" t="s">
        <v>57</v>
      </c>
      <c r="J21" s="70">
        <v>4</v>
      </c>
      <c r="K21" t="s">
        <v>57</v>
      </c>
      <c r="L21" s="71">
        <v>2.1999999999999999E-2</v>
      </c>
      <c r="M21" s="71">
        <v>0</v>
      </c>
      <c r="N21" s="71">
        <v>2.1999999999999999E-2</v>
      </c>
      <c r="O21" s="71">
        <v>4.0000000000000001E-3</v>
      </c>
      <c r="P21" t="s">
        <v>326</v>
      </c>
      <c r="Q21" s="1">
        <v>55</v>
      </c>
      <c r="R21" t="s">
        <v>121</v>
      </c>
      <c r="S21" s="70">
        <v>133</v>
      </c>
      <c r="T21" s="44" t="s">
        <v>234</v>
      </c>
      <c r="U21" t="s">
        <v>59</v>
      </c>
      <c r="V21" s="1">
        <v>8</v>
      </c>
      <c r="W21" s="44" t="s">
        <v>234</v>
      </c>
      <c r="X21" s="44" t="s">
        <v>234</v>
      </c>
      <c r="Y21" t="s">
        <v>119</v>
      </c>
      <c r="Z21" t="s">
        <v>254</v>
      </c>
      <c r="AA21" s="70">
        <v>4</v>
      </c>
      <c r="AB21" t="s">
        <v>59</v>
      </c>
      <c r="AC21" t="s">
        <v>59</v>
      </c>
      <c r="AD21" s="71" t="s">
        <v>5</v>
      </c>
      <c r="AE21" t="s">
        <v>59</v>
      </c>
      <c r="AF21" s="76" t="s">
        <v>309</v>
      </c>
      <c r="AG21" t="s">
        <v>59</v>
      </c>
      <c r="AH21" t="s">
        <v>59</v>
      </c>
      <c r="AJ21" t="s">
        <v>59</v>
      </c>
      <c r="AK21" t="s">
        <v>60</v>
      </c>
      <c r="AL21" t="s">
        <v>116</v>
      </c>
      <c r="AM21" t="s">
        <v>59</v>
      </c>
      <c r="AN21" s="1">
        <v>0.23</v>
      </c>
    </row>
    <row r="22" spans="1:40" x14ac:dyDescent="0.2">
      <c r="A22" t="s">
        <v>158</v>
      </c>
      <c r="B22" t="s">
        <v>142</v>
      </c>
      <c r="C22" t="s">
        <v>56</v>
      </c>
      <c r="D22" t="s">
        <v>72</v>
      </c>
      <c r="E22" t="s">
        <v>75</v>
      </c>
      <c r="F22" t="s">
        <v>58</v>
      </c>
      <c r="G22" t="s">
        <v>57</v>
      </c>
      <c r="H22" t="s">
        <v>57</v>
      </c>
      <c r="I22" t="s">
        <v>57</v>
      </c>
      <c r="J22" s="73">
        <v>5</v>
      </c>
      <c r="K22" t="s">
        <v>57</v>
      </c>
      <c r="L22" s="71">
        <v>2.1999999999999999E-2</v>
      </c>
      <c r="M22" s="71">
        <v>0</v>
      </c>
      <c r="N22" s="71">
        <v>2.1999999999999999E-2</v>
      </c>
      <c r="O22" s="71">
        <v>4.0000000000000001E-3</v>
      </c>
      <c r="P22" t="s">
        <v>326</v>
      </c>
      <c r="Q22" s="1">
        <v>55</v>
      </c>
      <c r="R22" t="s">
        <v>121</v>
      </c>
      <c r="S22" s="70">
        <v>146</v>
      </c>
      <c r="T22" s="44" t="s">
        <v>234</v>
      </c>
      <c r="U22" t="s">
        <v>59</v>
      </c>
      <c r="V22" s="1">
        <v>8</v>
      </c>
      <c r="W22" s="44" t="s">
        <v>234</v>
      </c>
      <c r="X22" s="44" t="s">
        <v>234</v>
      </c>
      <c r="Y22" t="s">
        <v>119</v>
      </c>
      <c r="Z22" t="s">
        <v>254</v>
      </c>
      <c r="AA22" s="73">
        <v>5</v>
      </c>
      <c r="AB22" t="s">
        <v>59</v>
      </c>
      <c r="AC22" t="s">
        <v>59</v>
      </c>
      <c r="AD22" s="71" t="s">
        <v>5</v>
      </c>
      <c r="AE22" t="s">
        <v>59</v>
      </c>
      <c r="AF22" s="76" t="s">
        <v>310</v>
      </c>
      <c r="AG22" t="s">
        <v>59</v>
      </c>
      <c r="AH22" t="s">
        <v>59</v>
      </c>
      <c r="AJ22" t="s">
        <v>59</v>
      </c>
      <c r="AK22" t="s">
        <v>60</v>
      </c>
      <c r="AL22" t="s">
        <v>116</v>
      </c>
      <c r="AM22" t="s">
        <v>59</v>
      </c>
      <c r="AN22" s="1">
        <v>0.23</v>
      </c>
    </row>
    <row r="23" spans="1:40" x14ac:dyDescent="0.2">
      <c r="A23" t="s">
        <v>159</v>
      </c>
      <c r="B23" t="s">
        <v>142</v>
      </c>
      <c r="C23" t="s">
        <v>56</v>
      </c>
      <c r="D23" t="s">
        <v>72</v>
      </c>
      <c r="E23" t="s">
        <v>75</v>
      </c>
      <c r="F23" t="s">
        <v>58</v>
      </c>
      <c r="G23" t="s">
        <v>57</v>
      </c>
      <c r="H23" t="s">
        <v>57</v>
      </c>
      <c r="I23" t="s">
        <v>57</v>
      </c>
      <c r="J23" s="73">
        <v>7</v>
      </c>
      <c r="K23" t="s">
        <v>57</v>
      </c>
      <c r="L23" s="71">
        <v>1.7000000000000001E-2</v>
      </c>
      <c r="M23" s="71">
        <v>8.0000000000000002E-3</v>
      </c>
      <c r="N23" s="71">
        <v>1.7000000000000001E-2</v>
      </c>
      <c r="O23" s="71">
        <v>7.0000000000000001E-3</v>
      </c>
      <c r="P23" t="s">
        <v>326</v>
      </c>
      <c r="Q23" s="1">
        <v>55</v>
      </c>
      <c r="R23" t="s">
        <v>121</v>
      </c>
      <c r="S23" s="70">
        <v>147</v>
      </c>
      <c r="T23" s="44" t="s">
        <v>234</v>
      </c>
      <c r="U23" t="s">
        <v>59</v>
      </c>
      <c r="V23" s="1">
        <v>8</v>
      </c>
      <c r="W23" s="44" t="s">
        <v>234</v>
      </c>
      <c r="X23" s="44" t="s">
        <v>234</v>
      </c>
      <c r="Y23" t="s">
        <v>119</v>
      </c>
      <c r="Z23" t="s">
        <v>254</v>
      </c>
      <c r="AA23" s="73">
        <v>7</v>
      </c>
      <c r="AB23" t="s">
        <v>59</v>
      </c>
      <c r="AC23" t="s">
        <v>59</v>
      </c>
      <c r="AD23" s="71" t="s">
        <v>5</v>
      </c>
      <c r="AE23" t="s">
        <v>59</v>
      </c>
      <c r="AF23" s="76" t="s">
        <v>311</v>
      </c>
      <c r="AG23" t="s">
        <v>59</v>
      </c>
      <c r="AH23" t="s">
        <v>59</v>
      </c>
      <c r="AJ23" t="s">
        <v>59</v>
      </c>
      <c r="AK23" t="s">
        <v>60</v>
      </c>
      <c r="AL23" t="s">
        <v>116</v>
      </c>
      <c r="AM23" t="s">
        <v>59</v>
      </c>
      <c r="AN23" s="1">
        <v>0.23</v>
      </c>
    </row>
    <row r="24" spans="1:40" x14ac:dyDescent="0.2">
      <c r="A24" t="s">
        <v>160</v>
      </c>
      <c r="B24" t="s">
        <v>142</v>
      </c>
      <c r="C24" t="s">
        <v>56</v>
      </c>
      <c r="D24" t="s">
        <v>72</v>
      </c>
      <c r="E24" t="s">
        <v>75</v>
      </c>
      <c r="F24" t="s">
        <v>58</v>
      </c>
      <c r="G24" t="s">
        <v>57</v>
      </c>
      <c r="H24" t="s">
        <v>57</v>
      </c>
      <c r="I24" t="s">
        <v>57</v>
      </c>
      <c r="J24" s="73">
        <v>9</v>
      </c>
      <c r="K24" t="s">
        <v>57</v>
      </c>
      <c r="L24" s="71">
        <v>2.3E-2</v>
      </c>
      <c r="M24" s="71">
        <v>0</v>
      </c>
      <c r="N24" s="71">
        <v>2.3E-2</v>
      </c>
      <c r="O24" s="71">
        <v>1.2E-2</v>
      </c>
      <c r="P24" t="s">
        <v>326</v>
      </c>
      <c r="Q24" s="1">
        <v>55</v>
      </c>
      <c r="R24" t="s">
        <v>121</v>
      </c>
      <c r="S24" s="70">
        <v>141</v>
      </c>
      <c r="T24" s="44" t="s">
        <v>234</v>
      </c>
      <c r="U24" t="s">
        <v>59</v>
      </c>
      <c r="V24" s="1">
        <v>8</v>
      </c>
      <c r="W24" s="44" t="s">
        <v>234</v>
      </c>
      <c r="X24" s="44" t="s">
        <v>234</v>
      </c>
      <c r="Y24" t="s">
        <v>119</v>
      </c>
      <c r="Z24" t="s">
        <v>254</v>
      </c>
      <c r="AA24" s="73">
        <v>9</v>
      </c>
      <c r="AB24" t="s">
        <v>59</v>
      </c>
      <c r="AC24" t="s">
        <v>59</v>
      </c>
      <c r="AD24" s="71" t="s">
        <v>5</v>
      </c>
      <c r="AE24" t="s">
        <v>59</v>
      </c>
      <c r="AF24" s="76" t="s">
        <v>312</v>
      </c>
      <c r="AG24" t="s">
        <v>59</v>
      </c>
      <c r="AH24" t="s">
        <v>59</v>
      </c>
      <c r="AJ24" t="s">
        <v>59</v>
      </c>
      <c r="AK24" t="s">
        <v>61</v>
      </c>
      <c r="AL24" t="s">
        <v>116</v>
      </c>
      <c r="AM24" t="s">
        <v>59</v>
      </c>
      <c r="AN24" s="1">
        <v>0.23</v>
      </c>
    </row>
    <row r="25" spans="1:40" x14ac:dyDescent="0.2">
      <c r="A25" t="s">
        <v>161</v>
      </c>
      <c r="B25" t="s">
        <v>142</v>
      </c>
      <c r="C25" t="s">
        <v>56</v>
      </c>
      <c r="D25" t="s">
        <v>72</v>
      </c>
      <c r="E25" t="s">
        <v>75</v>
      </c>
      <c r="F25" t="s">
        <v>58</v>
      </c>
      <c r="G25" t="s">
        <v>57</v>
      </c>
      <c r="H25" t="s">
        <v>57</v>
      </c>
      <c r="I25" t="s">
        <v>57</v>
      </c>
      <c r="J25" s="73">
        <v>9</v>
      </c>
      <c r="K25" t="s">
        <v>57</v>
      </c>
      <c r="L25" s="71">
        <v>0.02</v>
      </c>
      <c r="M25" s="71">
        <v>0.02</v>
      </c>
      <c r="N25" s="71">
        <v>0.02</v>
      </c>
      <c r="O25" s="71">
        <v>0</v>
      </c>
      <c r="P25" t="s">
        <v>326</v>
      </c>
      <c r="Q25" s="1">
        <v>55</v>
      </c>
      <c r="R25" t="s">
        <v>121</v>
      </c>
      <c r="S25" s="70">
        <v>142</v>
      </c>
      <c r="T25" s="44" t="s">
        <v>234</v>
      </c>
      <c r="U25" t="s">
        <v>59</v>
      </c>
      <c r="V25" s="1">
        <v>8</v>
      </c>
      <c r="W25" s="44" t="s">
        <v>234</v>
      </c>
      <c r="X25" s="44" t="s">
        <v>234</v>
      </c>
      <c r="Y25" t="s">
        <v>119</v>
      </c>
      <c r="Z25" t="s">
        <v>254</v>
      </c>
      <c r="AA25" s="73">
        <v>9</v>
      </c>
      <c r="AB25" t="s">
        <v>59</v>
      </c>
      <c r="AC25" t="s">
        <v>59</v>
      </c>
      <c r="AD25" s="71" t="s">
        <v>5</v>
      </c>
      <c r="AE25" t="s">
        <v>59</v>
      </c>
      <c r="AF25" s="76" t="s">
        <v>313</v>
      </c>
      <c r="AG25" t="s">
        <v>59</v>
      </c>
      <c r="AH25" t="s">
        <v>59</v>
      </c>
      <c r="AJ25" t="s">
        <v>59</v>
      </c>
      <c r="AK25" t="s">
        <v>61</v>
      </c>
      <c r="AL25" t="s">
        <v>116</v>
      </c>
      <c r="AM25" t="s">
        <v>59</v>
      </c>
      <c r="AN25" s="1">
        <v>0.23</v>
      </c>
    </row>
    <row r="26" spans="1:40" x14ac:dyDescent="0.2">
      <c r="A26" t="s">
        <v>162</v>
      </c>
      <c r="B26" t="s">
        <v>142</v>
      </c>
      <c r="C26" t="s">
        <v>56</v>
      </c>
      <c r="D26" t="s">
        <v>72</v>
      </c>
      <c r="E26" t="s">
        <v>75</v>
      </c>
      <c r="F26" t="s">
        <v>58</v>
      </c>
      <c r="G26" t="s">
        <v>57</v>
      </c>
      <c r="H26" t="s">
        <v>57</v>
      </c>
      <c r="I26" t="s">
        <v>57</v>
      </c>
      <c r="J26" s="73">
        <v>10</v>
      </c>
      <c r="K26" t="s">
        <v>57</v>
      </c>
      <c r="L26" s="71">
        <v>2.4E-2</v>
      </c>
      <c r="M26" s="71">
        <v>1.7000000000000001E-2</v>
      </c>
      <c r="N26" s="71">
        <v>2.4E-2</v>
      </c>
      <c r="O26" s="71">
        <v>1.0999999999999999E-2</v>
      </c>
      <c r="P26" t="s">
        <v>326</v>
      </c>
      <c r="Q26" s="1">
        <v>55</v>
      </c>
      <c r="R26" t="s">
        <v>121</v>
      </c>
      <c r="S26" s="70">
        <v>144</v>
      </c>
      <c r="T26" s="44" t="s">
        <v>234</v>
      </c>
      <c r="U26" t="s">
        <v>59</v>
      </c>
      <c r="V26" s="1">
        <v>8</v>
      </c>
      <c r="W26" s="44" t="s">
        <v>234</v>
      </c>
      <c r="X26" s="44" t="s">
        <v>234</v>
      </c>
      <c r="Y26" t="s">
        <v>119</v>
      </c>
      <c r="Z26" t="s">
        <v>254</v>
      </c>
      <c r="AA26" s="73">
        <v>10</v>
      </c>
      <c r="AB26" t="s">
        <v>59</v>
      </c>
      <c r="AC26" t="s">
        <v>59</v>
      </c>
      <c r="AD26" s="71" t="s">
        <v>5</v>
      </c>
      <c r="AE26" t="s">
        <v>59</v>
      </c>
      <c r="AF26" s="76" t="s">
        <v>312</v>
      </c>
      <c r="AG26" t="s">
        <v>59</v>
      </c>
      <c r="AH26" t="s">
        <v>59</v>
      </c>
      <c r="AJ26" t="s">
        <v>59</v>
      </c>
      <c r="AK26" t="s">
        <v>61</v>
      </c>
      <c r="AL26" t="s">
        <v>116</v>
      </c>
      <c r="AM26" t="s">
        <v>59</v>
      </c>
      <c r="AN26" s="1">
        <v>0.23</v>
      </c>
    </row>
    <row r="27" spans="1:40" x14ac:dyDescent="0.2">
      <c r="A27" t="s">
        <v>163</v>
      </c>
      <c r="B27" t="s">
        <v>142</v>
      </c>
      <c r="C27" t="s">
        <v>56</v>
      </c>
      <c r="D27" t="s">
        <v>72</v>
      </c>
      <c r="E27" t="s">
        <v>75</v>
      </c>
      <c r="F27" t="s">
        <v>58</v>
      </c>
      <c r="G27" t="s">
        <v>57</v>
      </c>
      <c r="H27" t="s">
        <v>57</v>
      </c>
      <c r="I27" t="s">
        <v>57</v>
      </c>
      <c r="J27" s="70">
        <v>4</v>
      </c>
      <c r="K27" t="s">
        <v>57</v>
      </c>
      <c r="L27" s="71">
        <v>2.1999999999999999E-2</v>
      </c>
      <c r="M27" s="71">
        <v>0</v>
      </c>
      <c r="N27" s="71">
        <v>2.1999999999999999E-2</v>
      </c>
      <c r="O27" s="71">
        <v>4.0000000000000001E-3</v>
      </c>
      <c r="P27" t="s">
        <v>326</v>
      </c>
      <c r="Q27" s="1">
        <v>55</v>
      </c>
      <c r="R27" t="s">
        <v>121</v>
      </c>
      <c r="S27" s="70">
        <v>133</v>
      </c>
      <c r="T27" s="44" t="s">
        <v>234</v>
      </c>
      <c r="U27" t="s">
        <v>59</v>
      </c>
      <c r="V27" s="1">
        <v>8</v>
      </c>
      <c r="W27" s="44" t="s">
        <v>234</v>
      </c>
      <c r="X27" s="44" t="s">
        <v>234</v>
      </c>
      <c r="Y27" t="s">
        <v>119</v>
      </c>
      <c r="Z27" t="s">
        <v>254</v>
      </c>
      <c r="AA27" s="70">
        <v>4</v>
      </c>
      <c r="AB27" t="s">
        <v>59</v>
      </c>
      <c r="AC27" t="s">
        <v>59</v>
      </c>
      <c r="AD27" s="71" t="s">
        <v>5</v>
      </c>
      <c r="AE27" t="s">
        <v>59</v>
      </c>
      <c r="AF27" s="76" t="s">
        <v>314</v>
      </c>
      <c r="AG27" t="s">
        <v>59</v>
      </c>
      <c r="AH27" t="s">
        <v>59</v>
      </c>
      <c r="AJ27" t="s">
        <v>59</v>
      </c>
      <c r="AK27" t="s">
        <v>61</v>
      </c>
      <c r="AL27" t="s">
        <v>116</v>
      </c>
      <c r="AM27" t="s">
        <v>59</v>
      </c>
      <c r="AN27" s="1">
        <v>0.23</v>
      </c>
    </row>
    <row r="28" spans="1:40" x14ac:dyDescent="0.2">
      <c r="A28" t="s">
        <v>164</v>
      </c>
      <c r="B28" t="s">
        <v>142</v>
      </c>
      <c r="C28" t="s">
        <v>56</v>
      </c>
      <c r="D28" t="s">
        <v>72</v>
      </c>
      <c r="E28" t="s">
        <v>75</v>
      </c>
      <c r="F28" t="s">
        <v>58</v>
      </c>
      <c r="G28" t="s">
        <v>57</v>
      </c>
      <c r="H28" t="s">
        <v>57</v>
      </c>
      <c r="I28" t="s">
        <v>57</v>
      </c>
      <c r="J28" s="73">
        <v>5</v>
      </c>
      <c r="K28" t="s">
        <v>57</v>
      </c>
      <c r="L28" s="71">
        <v>2.1999999999999999E-2</v>
      </c>
      <c r="M28" s="71">
        <v>0</v>
      </c>
      <c r="N28" s="71">
        <v>2.1999999999999999E-2</v>
      </c>
      <c r="O28" s="71">
        <v>4.0000000000000001E-3</v>
      </c>
      <c r="P28" t="s">
        <v>326</v>
      </c>
      <c r="Q28" s="1">
        <v>55</v>
      </c>
      <c r="R28" t="s">
        <v>121</v>
      </c>
      <c r="S28" s="70">
        <v>146</v>
      </c>
      <c r="T28" s="44" t="s">
        <v>234</v>
      </c>
      <c r="U28" t="s">
        <v>59</v>
      </c>
      <c r="V28" s="1">
        <v>8</v>
      </c>
      <c r="W28" s="44" t="s">
        <v>234</v>
      </c>
      <c r="X28" s="44" t="s">
        <v>234</v>
      </c>
      <c r="Y28" t="s">
        <v>119</v>
      </c>
      <c r="Z28" t="s">
        <v>254</v>
      </c>
      <c r="AA28" s="73">
        <v>5</v>
      </c>
      <c r="AB28" t="s">
        <v>59</v>
      </c>
      <c r="AC28" t="s">
        <v>59</v>
      </c>
      <c r="AD28" s="71" t="s">
        <v>5</v>
      </c>
      <c r="AE28" t="s">
        <v>59</v>
      </c>
      <c r="AF28" s="76" t="s">
        <v>315</v>
      </c>
      <c r="AG28" t="s">
        <v>59</v>
      </c>
      <c r="AH28" t="s">
        <v>59</v>
      </c>
      <c r="AJ28" t="s">
        <v>59</v>
      </c>
      <c r="AK28" t="s">
        <v>61</v>
      </c>
      <c r="AL28" t="s">
        <v>116</v>
      </c>
      <c r="AM28" t="s">
        <v>59</v>
      </c>
      <c r="AN28" s="1">
        <v>0.23</v>
      </c>
    </row>
    <row r="29" spans="1:40" x14ac:dyDescent="0.2">
      <c r="A29" t="s">
        <v>165</v>
      </c>
      <c r="B29" t="s">
        <v>142</v>
      </c>
      <c r="C29" t="s">
        <v>56</v>
      </c>
      <c r="D29" t="s">
        <v>72</v>
      </c>
      <c r="E29" t="s">
        <v>75</v>
      </c>
      <c r="F29" t="s">
        <v>58</v>
      </c>
      <c r="G29" t="s">
        <v>57</v>
      </c>
      <c r="H29" t="s">
        <v>57</v>
      </c>
      <c r="I29" t="s">
        <v>57</v>
      </c>
      <c r="J29" s="73">
        <v>7</v>
      </c>
      <c r="K29" t="s">
        <v>57</v>
      </c>
      <c r="L29" s="71">
        <v>1.7000000000000001E-2</v>
      </c>
      <c r="M29" s="71">
        <v>8.0000000000000002E-3</v>
      </c>
      <c r="N29" s="71">
        <v>1.7000000000000001E-2</v>
      </c>
      <c r="O29" s="71">
        <v>7.0000000000000001E-3</v>
      </c>
      <c r="P29" t="s">
        <v>326</v>
      </c>
      <c r="Q29" s="1">
        <v>55</v>
      </c>
      <c r="R29" t="s">
        <v>121</v>
      </c>
      <c r="S29" s="70">
        <v>147</v>
      </c>
      <c r="T29" s="44" t="s">
        <v>234</v>
      </c>
      <c r="U29" t="s">
        <v>59</v>
      </c>
      <c r="V29" s="1">
        <v>8</v>
      </c>
      <c r="W29" s="44" t="s">
        <v>234</v>
      </c>
      <c r="X29" s="44" t="s">
        <v>234</v>
      </c>
      <c r="Y29" t="s">
        <v>119</v>
      </c>
      <c r="Z29" t="s">
        <v>254</v>
      </c>
      <c r="AA29" s="73">
        <v>7</v>
      </c>
      <c r="AB29" t="s">
        <v>59</v>
      </c>
      <c r="AC29" t="s">
        <v>59</v>
      </c>
      <c r="AD29" s="71" t="s">
        <v>5</v>
      </c>
      <c r="AE29" t="s">
        <v>59</v>
      </c>
      <c r="AF29" s="76" t="s">
        <v>316</v>
      </c>
      <c r="AG29" t="s">
        <v>59</v>
      </c>
      <c r="AH29" t="s">
        <v>59</v>
      </c>
      <c r="AJ29" t="s">
        <v>59</v>
      </c>
      <c r="AK29" t="s">
        <v>61</v>
      </c>
      <c r="AL29" t="s">
        <v>116</v>
      </c>
      <c r="AM29" t="s">
        <v>59</v>
      </c>
      <c r="AN29" s="1">
        <v>0.23</v>
      </c>
    </row>
    <row r="30" spans="1:40" x14ac:dyDescent="0.2">
      <c r="A30" t="s">
        <v>166</v>
      </c>
      <c r="B30" t="s">
        <v>142</v>
      </c>
      <c r="C30" t="s">
        <v>56</v>
      </c>
      <c r="D30" t="s">
        <v>72</v>
      </c>
      <c r="E30" t="s">
        <v>75</v>
      </c>
      <c r="F30" t="s">
        <v>58</v>
      </c>
      <c r="G30" t="s">
        <v>57</v>
      </c>
      <c r="H30" t="s">
        <v>57</v>
      </c>
      <c r="I30" t="s">
        <v>57</v>
      </c>
      <c r="J30" s="73">
        <v>9</v>
      </c>
      <c r="K30" t="s">
        <v>57</v>
      </c>
      <c r="L30" s="71">
        <v>2.3E-2</v>
      </c>
      <c r="M30" s="71">
        <v>0</v>
      </c>
      <c r="N30" s="71">
        <v>2.3E-2</v>
      </c>
      <c r="O30" s="71">
        <v>1.2E-2</v>
      </c>
      <c r="P30" t="s">
        <v>326</v>
      </c>
      <c r="Q30" s="1">
        <v>55</v>
      </c>
      <c r="R30" t="s">
        <v>121</v>
      </c>
      <c r="S30" s="70">
        <v>141</v>
      </c>
      <c r="T30" s="44" t="s">
        <v>234</v>
      </c>
      <c r="U30" t="s">
        <v>59</v>
      </c>
      <c r="V30" s="1">
        <v>8</v>
      </c>
      <c r="W30" s="44" t="s">
        <v>234</v>
      </c>
      <c r="X30" s="44" t="s">
        <v>234</v>
      </c>
      <c r="Y30" t="s">
        <v>119</v>
      </c>
      <c r="Z30" t="s">
        <v>254</v>
      </c>
      <c r="AA30" s="73">
        <v>9</v>
      </c>
      <c r="AB30" t="s">
        <v>59</v>
      </c>
      <c r="AC30" t="s">
        <v>59</v>
      </c>
      <c r="AD30" s="71" t="s">
        <v>5</v>
      </c>
      <c r="AE30" t="s">
        <v>59</v>
      </c>
      <c r="AF30" s="76" t="s">
        <v>317</v>
      </c>
      <c r="AG30" t="s">
        <v>59</v>
      </c>
      <c r="AH30" t="s">
        <v>59</v>
      </c>
      <c r="AJ30" t="s">
        <v>59</v>
      </c>
      <c r="AK30" t="s">
        <v>61</v>
      </c>
      <c r="AL30" t="s">
        <v>116</v>
      </c>
      <c r="AM30" t="s">
        <v>59</v>
      </c>
      <c r="AN30" s="1">
        <v>0.23</v>
      </c>
    </row>
    <row r="31" spans="1:40" x14ac:dyDescent="0.2">
      <c r="A31" t="s">
        <v>167</v>
      </c>
      <c r="B31" t="s">
        <v>142</v>
      </c>
      <c r="C31" t="s">
        <v>56</v>
      </c>
      <c r="D31" t="s">
        <v>72</v>
      </c>
      <c r="E31" t="s">
        <v>75</v>
      </c>
      <c r="F31" t="s">
        <v>58</v>
      </c>
      <c r="G31" t="s">
        <v>57</v>
      </c>
      <c r="H31" t="s">
        <v>57</v>
      </c>
      <c r="I31" t="s">
        <v>57</v>
      </c>
      <c r="J31" s="73">
        <v>9</v>
      </c>
      <c r="K31" t="s">
        <v>57</v>
      </c>
      <c r="L31" s="71">
        <v>0.02</v>
      </c>
      <c r="M31" s="71">
        <v>0.02</v>
      </c>
      <c r="N31" s="71">
        <v>0.02</v>
      </c>
      <c r="O31" s="71">
        <v>0</v>
      </c>
      <c r="P31" t="s">
        <v>326</v>
      </c>
      <c r="Q31" s="1">
        <v>55</v>
      </c>
      <c r="R31" t="s">
        <v>121</v>
      </c>
      <c r="S31" s="70">
        <v>142</v>
      </c>
      <c r="T31" s="44" t="s">
        <v>234</v>
      </c>
      <c r="U31" t="s">
        <v>59</v>
      </c>
      <c r="V31" s="1">
        <v>8</v>
      </c>
      <c r="W31" s="44" t="s">
        <v>234</v>
      </c>
      <c r="X31" s="44" t="s">
        <v>234</v>
      </c>
      <c r="Y31" t="s">
        <v>119</v>
      </c>
      <c r="Z31" t="s">
        <v>254</v>
      </c>
      <c r="AA31" s="73">
        <v>9</v>
      </c>
      <c r="AB31" t="s">
        <v>59</v>
      </c>
      <c r="AC31" t="s">
        <v>59</v>
      </c>
      <c r="AD31" s="71" t="s">
        <v>5</v>
      </c>
      <c r="AE31" t="s">
        <v>59</v>
      </c>
      <c r="AF31" s="76" t="s">
        <v>312</v>
      </c>
      <c r="AG31" t="s">
        <v>59</v>
      </c>
      <c r="AH31" t="s">
        <v>59</v>
      </c>
      <c r="AJ31" t="s">
        <v>59</v>
      </c>
      <c r="AK31" t="s">
        <v>61</v>
      </c>
      <c r="AL31" t="s">
        <v>116</v>
      </c>
      <c r="AM31" t="s">
        <v>59</v>
      </c>
      <c r="AN31" s="1">
        <v>0.23</v>
      </c>
    </row>
    <row r="32" spans="1:40" x14ac:dyDescent="0.2">
      <c r="A32" t="s">
        <v>168</v>
      </c>
      <c r="B32" t="s">
        <v>142</v>
      </c>
      <c r="C32" t="s">
        <v>56</v>
      </c>
      <c r="D32" t="s">
        <v>72</v>
      </c>
      <c r="E32" t="s">
        <v>75</v>
      </c>
      <c r="F32" t="s">
        <v>58</v>
      </c>
      <c r="G32" t="s">
        <v>57</v>
      </c>
      <c r="H32" t="s">
        <v>57</v>
      </c>
      <c r="I32" t="s">
        <v>57</v>
      </c>
      <c r="J32" s="73">
        <v>10</v>
      </c>
      <c r="K32" t="s">
        <v>57</v>
      </c>
      <c r="L32" s="71">
        <v>2.4E-2</v>
      </c>
      <c r="M32" s="71">
        <v>1.7000000000000001E-2</v>
      </c>
      <c r="N32" s="71">
        <v>2.4E-2</v>
      </c>
      <c r="O32" s="71">
        <v>1.0999999999999999E-2</v>
      </c>
      <c r="P32" t="s">
        <v>326</v>
      </c>
      <c r="Q32" s="1">
        <v>55</v>
      </c>
      <c r="R32" t="s">
        <v>121</v>
      </c>
      <c r="S32" s="70">
        <v>144</v>
      </c>
      <c r="T32" s="44" t="s">
        <v>234</v>
      </c>
      <c r="U32" t="s">
        <v>59</v>
      </c>
      <c r="V32" s="1">
        <v>8</v>
      </c>
      <c r="W32" s="44" t="s">
        <v>234</v>
      </c>
      <c r="X32" s="44" t="s">
        <v>234</v>
      </c>
      <c r="Y32" t="s">
        <v>119</v>
      </c>
      <c r="Z32" t="s">
        <v>254</v>
      </c>
      <c r="AA32" s="73">
        <v>10</v>
      </c>
      <c r="AB32" t="s">
        <v>59</v>
      </c>
      <c r="AC32" t="s">
        <v>59</v>
      </c>
      <c r="AD32" s="71" t="s">
        <v>5</v>
      </c>
      <c r="AE32" t="s">
        <v>59</v>
      </c>
      <c r="AF32" s="76" t="s">
        <v>317</v>
      </c>
      <c r="AG32" t="s">
        <v>59</v>
      </c>
      <c r="AH32" t="s">
        <v>59</v>
      </c>
      <c r="AJ32" t="s">
        <v>59</v>
      </c>
      <c r="AK32" t="s">
        <v>61</v>
      </c>
      <c r="AL32" t="s">
        <v>116</v>
      </c>
      <c r="AM32" t="s">
        <v>59</v>
      </c>
      <c r="AN32" s="1">
        <v>0.23</v>
      </c>
    </row>
    <row r="33" spans="1:47" x14ac:dyDescent="0.2">
      <c r="A33" t="s">
        <v>296</v>
      </c>
      <c r="B33" t="s">
        <v>142</v>
      </c>
      <c r="C33" t="s">
        <v>56</v>
      </c>
      <c r="D33" t="s">
        <v>72</v>
      </c>
      <c r="E33" t="s">
        <v>63</v>
      </c>
      <c r="F33" t="s">
        <v>58</v>
      </c>
      <c r="G33" t="s">
        <v>57</v>
      </c>
      <c r="H33" t="s">
        <v>57</v>
      </c>
      <c r="I33" t="s">
        <v>57</v>
      </c>
      <c r="J33" s="73">
        <v>10</v>
      </c>
      <c r="K33" t="s">
        <v>57</v>
      </c>
      <c r="L33" s="71">
        <v>0.02</v>
      </c>
      <c r="M33" s="71">
        <v>0</v>
      </c>
      <c r="N33" s="71">
        <v>0.02</v>
      </c>
      <c r="O33" s="71">
        <v>0.01</v>
      </c>
      <c r="P33" t="s">
        <v>326</v>
      </c>
      <c r="Q33" s="1">
        <v>55</v>
      </c>
      <c r="R33" t="s">
        <v>121</v>
      </c>
      <c r="S33" s="70">
        <v>142</v>
      </c>
      <c r="T33" s="44" t="s">
        <v>117</v>
      </c>
      <c r="U33" t="s">
        <v>59</v>
      </c>
      <c r="V33" s="1">
        <v>8</v>
      </c>
      <c r="W33" s="44" t="s">
        <v>59</v>
      </c>
      <c r="X33" s="44" t="s">
        <v>61</v>
      </c>
      <c r="Y33" t="s">
        <v>119</v>
      </c>
      <c r="Z33" t="s">
        <v>254</v>
      </c>
      <c r="AA33" s="73">
        <v>10</v>
      </c>
      <c r="AB33" t="s">
        <v>59</v>
      </c>
      <c r="AC33" t="s">
        <v>59</v>
      </c>
      <c r="AD33" s="71" t="s">
        <v>5</v>
      </c>
      <c r="AE33" t="s">
        <v>59</v>
      </c>
      <c r="AF33" s="76" t="s">
        <v>240</v>
      </c>
      <c r="AG33" t="s">
        <v>59</v>
      </c>
      <c r="AH33" t="s">
        <v>59</v>
      </c>
      <c r="AJ33" t="s">
        <v>59</v>
      </c>
      <c r="AK33" t="s">
        <v>60</v>
      </c>
      <c r="AL33" t="s">
        <v>116</v>
      </c>
      <c r="AM33" t="s">
        <v>59</v>
      </c>
      <c r="AN33" s="1">
        <v>0.23</v>
      </c>
    </row>
    <row r="34" spans="1:47" x14ac:dyDescent="0.2">
      <c r="A34" t="s">
        <v>297</v>
      </c>
      <c r="B34" t="s">
        <v>142</v>
      </c>
      <c r="C34" t="s">
        <v>56</v>
      </c>
      <c r="D34" t="s">
        <v>72</v>
      </c>
      <c r="E34" t="s">
        <v>63</v>
      </c>
      <c r="F34" t="s">
        <v>58</v>
      </c>
      <c r="G34" t="s">
        <v>57</v>
      </c>
      <c r="H34" t="s">
        <v>57</v>
      </c>
      <c r="I34" t="s">
        <v>57</v>
      </c>
      <c r="J34" s="73">
        <v>10</v>
      </c>
      <c r="K34" t="s">
        <v>57</v>
      </c>
      <c r="L34" s="71">
        <v>1.7999999999999999E-2</v>
      </c>
      <c r="M34" s="71">
        <v>0</v>
      </c>
      <c r="N34" s="71">
        <v>1.7999999999999999E-2</v>
      </c>
      <c r="O34" s="71">
        <v>1.0999999999999999E-2</v>
      </c>
      <c r="P34" t="s">
        <v>326</v>
      </c>
      <c r="Q34" s="1">
        <v>55</v>
      </c>
      <c r="R34" t="s">
        <v>121</v>
      </c>
      <c r="S34" s="70">
        <v>142</v>
      </c>
      <c r="T34" s="44" t="s">
        <v>117</v>
      </c>
      <c r="U34" t="s">
        <v>59</v>
      </c>
      <c r="V34" s="1">
        <v>8</v>
      </c>
      <c r="W34" s="44" t="s">
        <v>59</v>
      </c>
      <c r="X34" s="44" t="s">
        <v>61</v>
      </c>
      <c r="Y34" t="s">
        <v>119</v>
      </c>
      <c r="Z34" t="s">
        <v>254</v>
      </c>
      <c r="AA34" s="73">
        <v>10</v>
      </c>
      <c r="AB34" t="s">
        <v>59</v>
      </c>
      <c r="AC34" t="s">
        <v>59</v>
      </c>
      <c r="AD34" s="71" t="s">
        <v>5</v>
      </c>
      <c r="AE34" t="s">
        <v>59</v>
      </c>
      <c r="AF34" s="76" t="s">
        <v>240</v>
      </c>
      <c r="AG34" t="s">
        <v>59</v>
      </c>
      <c r="AH34" t="s">
        <v>59</v>
      </c>
      <c r="AJ34" t="s">
        <v>59</v>
      </c>
      <c r="AK34" t="s">
        <v>60</v>
      </c>
      <c r="AL34" t="s">
        <v>116</v>
      </c>
      <c r="AM34" t="s">
        <v>59</v>
      </c>
      <c r="AN34" s="1">
        <v>0.23</v>
      </c>
    </row>
    <row r="35" spans="1:47" x14ac:dyDescent="0.2">
      <c r="A35" t="s">
        <v>169</v>
      </c>
      <c r="B35" t="s">
        <v>142</v>
      </c>
      <c r="C35" t="s">
        <v>56</v>
      </c>
      <c r="D35" t="s">
        <v>72</v>
      </c>
      <c r="E35" t="s">
        <v>63</v>
      </c>
      <c r="F35" t="s">
        <v>58</v>
      </c>
      <c r="G35" t="s">
        <v>57</v>
      </c>
      <c r="H35" t="s">
        <v>57</v>
      </c>
      <c r="I35" t="s">
        <v>57</v>
      </c>
      <c r="J35" s="73">
        <v>5</v>
      </c>
      <c r="K35" t="s">
        <v>57</v>
      </c>
      <c r="L35" s="71">
        <v>1.0999999999999999E-2</v>
      </c>
      <c r="M35" s="71">
        <v>1.0999999999999999E-2</v>
      </c>
      <c r="N35" s="71">
        <v>1.0999999999999999E-2</v>
      </c>
      <c r="O35" s="71">
        <v>0</v>
      </c>
      <c r="P35" t="s">
        <v>326</v>
      </c>
      <c r="Q35" s="1">
        <v>55</v>
      </c>
      <c r="R35" t="s">
        <v>121</v>
      </c>
      <c r="S35" s="70">
        <v>148</v>
      </c>
      <c r="T35" s="44" t="s">
        <v>117</v>
      </c>
      <c r="U35" t="s">
        <v>59</v>
      </c>
      <c r="V35" s="1">
        <v>8</v>
      </c>
      <c r="W35" s="44" t="s">
        <v>59</v>
      </c>
      <c r="X35" s="44" t="s">
        <v>141</v>
      </c>
      <c r="Y35" t="s">
        <v>119</v>
      </c>
      <c r="Z35" t="s">
        <v>254</v>
      </c>
      <c r="AA35" s="73">
        <v>5</v>
      </c>
      <c r="AB35" t="s">
        <v>59</v>
      </c>
      <c r="AC35" t="s">
        <v>59</v>
      </c>
      <c r="AD35" s="71" t="s">
        <v>118</v>
      </c>
      <c r="AE35" t="s">
        <v>59</v>
      </c>
      <c r="AF35" s="76" t="s">
        <v>318</v>
      </c>
      <c r="AG35" t="s">
        <v>59</v>
      </c>
      <c r="AH35" t="s">
        <v>59</v>
      </c>
      <c r="AJ35" t="s">
        <v>59</v>
      </c>
      <c r="AK35" t="s">
        <v>141</v>
      </c>
      <c r="AL35" t="s">
        <v>116</v>
      </c>
      <c r="AM35" t="s">
        <v>59</v>
      </c>
      <c r="AN35" s="1">
        <v>0.23</v>
      </c>
    </row>
    <row r="36" spans="1:47" x14ac:dyDescent="0.2">
      <c r="A36" t="s">
        <v>170</v>
      </c>
      <c r="B36" t="s">
        <v>142</v>
      </c>
      <c r="C36" t="s">
        <v>56</v>
      </c>
      <c r="D36" t="s">
        <v>72</v>
      </c>
      <c r="E36" t="s">
        <v>63</v>
      </c>
      <c r="F36" t="s">
        <v>58</v>
      </c>
      <c r="G36" t="s">
        <v>57</v>
      </c>
      <c r="H36" t="s">
        <v>57</v>
      </c>
      <c r="I36" t="s">
        <v>57</v>
      </c>
      <c r="J36" s="73">
        <v>7</v>
      </c>
      <c r="K36" t="s">
        <v>57</v>
      </c>
      <c r="L36" s="71">
        <v>1.0999999999999999E-2</v>
      </c>
      <c r="M36" s="71">
        <v>1.0999999999999999E-2</v>
      </c>
      <c r="N36" s="71">
        <v>1.0999999999999999E-2</v>
      </c>
      <c r="O36" s="71">
        <v>0</v>
      </c>
      <c r="P36" t="s">
        <v>326</v>
      </c>
      <c r="Q36" s="1">
        <v>55</v>
      </c>
      <c r="R36" t="s">
        <v>121</v>
      </c>
      <c r="S36" s="70">
        <v>154</v>
      </c>
      <c r="T36" s="44" t="s">
        <v>117</v>
      </c>
      <c r="U36" t="s">
        <v>59</v>
      </c>
      <c r="V36" s="1">
        <v>8</v>
      </c>
      <c r="W36" s="44" t="s">
        <v>59</v>
      </c>
      <c r="X36" s="44" t="s">
        <v>141</v>
      </c>
      <c r="Y36" t="s">
        <v>119</v>
      </c>
      <c r="Z36" t="s">
        <v>254</v>
      </c>
      <c r="AA36" s="73">
        <v>7</v>
      </c>
      <c r="AB36" t="s">
        <v>59</v>
      </c>
      <c r="AC36" t="s">
        <v>59</v>
      </c>
      <c r="AD36" s="71" t="s">
        <v>118</v>
      </c>
      <c r="AE36" t="s">
        <v>59</v>
      </c>
      <c r="AF36" s="76" t="s">
        <v>239</v>
      </c>
      <c r="AG36" t="s">
        <v>59</v>
      </c>
      <c r="AH36" t="s">
        <v>59</v>
      </c>
      <c r="AJ36" t="s">
        <v>59</v>
      </c>
      <c r="AK36" t="s">
        <v>141</v>
      </c>
      <c r="AL36" t="s">
        <v>116</v>
      </c>
      <c r="AM36" t="s">
        <v>59</v>
      </c>
      <c r="AN36" s="1">
        <v>0.23</v>
      </c>
    </row>
    <row r="37" spans="1:47" x14ac:dyDescent="0.2">
      <c r="A37" t="s">
        <v>171</v>
      </c>
      <c r="B37" t="s">
        <v>142</v>
      </c>
      <c r="C37" t="s">
        <v>56</v>
      </c>
      <c r="D37" t="s">
        <v>72</v>
      </c>
      <c r="E37" t="s">
        <v>63</v>
      </c>
      <c r="F37" t="s">
        <v>58</v>
      </c>
      <c r="G37" t="s">
        <v>57</v>
      </c>
      <c r="H37" t="s">
        <v>57</v>
      </c>
      <c r="I37" t="s">
        <v>57</v>
      </c>
      <c r="J37" s="73">
        <v>11</v>
      </c>
      <c r="K37" t="s">
        <v>57</v>
      </c>
      <c r="L37" s="71">
        <v>1.4E-2</v>
      </c>
      <c r="M37" s="71">
        <v>1.4E-2</v>
      </c>
      <c r="N37" s="71">
        <v>1.4E-2</v>
      </c>
      <c r="O37" s="71">
        <v>0</v>
      </c>
      <c r="P37" t="s">
        <v>326</v>
      </c>
      <c r="Q37" s="1">
        <v>55</v>
      </c>
      <c r="R37" t="s">
        <v>121</v>
      </c>
      <c r="S37" s="70">
        <v>161</v>
      </c>
      <c r="T37" s="44" t="s">
        <v>117</v>
      </c>
      <c r="U37" t="s">
        <v>59</v>
      </c>
      <c r="V37" s="1">
        <v>8</v>
      </c>
      <c r="W37" s="44" t="s">
        <v>59</v>
      </c>
      <c r="X37" s="44" t="s">
        <v>140</v>
      </c>
      <c r="Y37" t="s">
        <v>119</v>
      </c>
      <c r="Z37" t="s">
        <v>254</v>
      </c>
      <c r="AA37" s="73">
        <v>11</v>
      </c>
      <c r="AB37" t="s">
        <v>59</v>
      </c>
      <c r="AC37" t="s">
        <v>59</v>
      </c>
      <c r="AD37" s="71" t="s">
        <v>118</v>
      </c>
      <c r="AE37" t="s">
        <v>59</v>
      </c>
      <c r="AF37" s="76" t="s">
        <v>241</v>
      </c>
      <c r="AG37" t="s">
        <v>59</v>
      </c>
      <c r="AH37" t="s">
        <v>59</v>
      </c>
      <c r="AJ37" t="s">
        <v>59</v>
      </c>
      <c r="AK37" t="s">
        <v>141</v>
      </c>
      <c r="AL37" t="s">
        <v>116</v>
      </c>
      <c r="AM37" t="s">
        <v>59</v>
      </c>
      <c r="AN37" s="1">
        <v>0.23</v>
      </c>
    </row>
    <row r="38" spans="1:47" x14ac:dyDescent="0.2">
      <c r="A38" t="s">
        <v>172</v>
      </c>
      <c r="B38" t="s">
        <v>142</v>
      </c>
      <c r="C38" t="s">
        <v>56</v>
      </c>
      <c r="D38" t="s">
        <v>72</v>
      </c>
      <c r="E38" t="s">
        <v>63</v>
      </c>
      <c r="F38" t="s">
        <v>58</v>
      </c>
      <c r="G38" t="s">
        <v>57</v>
      </c>
      <c r="H38" t="s">
        <v>57</v>
      </c>
      <c r="I38" t="s">
        <v>57</v>
      </c>
      <c r="J38" s="73">
        <v>14</v>
      </c>
      <c r="K38" t="s">
        <v>57</v>
      </c>
      <c r="L38" s="74">
        <v>0.01</v>
      </c>
      <c r="M38" s="74">
        <v>0.01</v>
      </c>
      <c r="N38" s="74">
        <v>0.01</v>
      </c>
      <c r="O38" s="75">
        <v>0</v>
      </c>
      <c r="P38" t="s">
        <v>326</v>
      </c>
      <c r="Q38" s="1">
        <v>55</v>
      </c>
      <c r="R38" t="s">
        <v>121</v>
      </c>
      <c r="S38" s="70">
        <v>158</v>
      </c>
      <c r="T38" s="44" t="s">
        <v>117</v>
      </c>
      <c r="U38" t="s">
        <v>59</v>
      </c>
      <c r="V38" s="1">
        <v>8</v>
      </c>
      <c r="W38" s="44" t="s">
        <v>59</v>
      </c>
      <c r="X38" s="44" t="s">
        <v>140</v>
      </c>
      <c r="Y38" t="s">
        <v>119</v>
      </c>
      <c r="Z38" t="s">
        <v>254</v>
      </c>
      <c r="AA38" s="73">
        <v>14</v>
      </c>
      <c r="AB38" t="s">
        <v>59</v>
      </c>
      <c r="AC38" t="s">
        <v>59</v>
      </c>
      <c r="AD38" s="71" t="s">
        <v>118</v>
      </c>
      <c r="AE38" t="s">
        <v>59</v>
      </c>
      <c r="AF38" s="76" t="s">
        <v>242</v>
      </c>
      <c r="AG38" t="s">
        <v>59</v>
      </c>
      <c r="AH38" t="s">
        <v>59</v>
      </c>
      <c r="AJ38" t="s">
        <v>59</v>
      </c>
      <c r="AK38" t="s">
        <v>141</v>
      </c>
      <c r="AL38" t="s">
        <v>116</v>
      </c>
      <c r="AM38" t="s">
        <v>59</v>
      </c>
      <c r="AN38" s="1">
        <v>0.23</v>
      </c>
    </row>
    <row r="39" spans="1:47" x14ac:dyDescent="0.2">
      <c r="A39" t="s">
        <v>173</v>
      </c>
      <c r="B39" t="s">
        <v>142</v>
      </c>
      <c r="C39" t="s">
        <v>56</v>
      </c>
      <c r="D39" t="s">
        <v>72</v>
      </c>
      <c r="E39" t="s">
        <v>63</v>
      </c>
      <c r="F39" t="s">
        <v>58</v>
      </c>
      <c r="G39" t="s">
        <v>57</v>
      </c>
      <c r="H39" t="s">
        <v>57</v>
      </c>
      <c r="I39" t="s">
        <v>57</v>
      </c>
      <c r="J39" s="73">
        <v>5</v>
      </c>
      <c r="K39" t="s">
        <v>57</v>
      </c>
      <c r="L39" s="71">
        <v>1.0999999999999999E-2</v>
      </c>
      <c r="M39" s="71">
        <v>1.0999999999999999E-2</v>
      </c>
      <c r="N39" s="71">
        <v>1.0999999999999999E-2</v>
      </c>
      <c r="O39" s="71">
        <v>0</v>
      </c>
      <c r="P39" t="s">
        <v>326</v>
      </c>
      <c r="Q39" s="1">
        <v>55</v>
      </c>
      <c r="R39" t="s">
        <v>121</v>
      </c>
      <c r="S39" s="70">
        <v>148</v>
      </c>
      <c r="T39" s="44" t="s">
        <v>117</v>
      </c>
      <c r="U39" t="s">
        <v>59</v>
      </c>
      <c r="V39" s="1">
        <v>8</v>
      </c>
      <c r="W39" s="44" t="s">
        <v>59</v>
      </c>
      <c r="X39" s="44" t="s">
        <v>141</v>
      </c>
      <c r="Y39" t="s">
        <v>267</v>
      </c>
      <c r="Z39" t="s">
        <v>254</v>
      </c>
      <c r="AA39" s="73">
        <v>5</v>
      </c>
      <c r="AB39" t="s">
        <v>267</v>
      </c>
      <c r="AC39" t="s">
        <v>57</v>
      </c>
      <c r="AD39" t="s">
        <v>268</v>
      </c>
      <c r="AE39" t="s">
        <v>234</v>
      </c>
      <c r="AF39" s="62" t="s">
        <v>234</v>
      </c>
      <c r="AG39" t="s">
        <v>59</v>
      </c>
      <c r="AH39" t="s">
        <v>59</v>
      </c>
      <c r="AJ39" t="s">
        <v>59</v>
      </c>
      <c r="AK39" t="s">
        <v>141</v>
      </c>
      <c r="AL39" t="s">
        <v>116</v>
      </c>
      <c r="AM39" t="s">
        <v>59</v>
      </c>
      <c r="AN39" s="1">
        <v>0.23</v>
      </c>
      <c r="AT39" s="55"/>
      <c r="AU39" s="55"/>
    </row>
    <row r="40" spans="1:47" x14ac:dyDescent="0.2">
      <c r="A40" t="s">
        <v>174</v>
      </c>
      <c r="B40" t="s">
        <v>142</v>
      </c>
      <c r="C40" t="s">
        <v>56</v>
      </c>
      <c r="D40" t="s">
        <v>72</v>
      </c>
      <c r="E40" t="s">
        <v>63</v>
      </c>
      <c r="F40" t="s">
        <v>58</v>
      </c>
      <c r="G40" t="s">
        <v>57</v>
      </c>
      <c r="H40" t="s">
        <v>57</v>
      </c>
      <c r="I40" t="s">
        <v>57</v>
      </c>
      <c r="J40" s="73">
        <v>7</v>
      </c>
      <c r="K40" t="s">
        <v>57</v>
      </c>
      <c r="L40" s="71">
        <v>1.0999999999999999E-2</v>
      </c>
      <c r="M40" s="71">
        <v>1.0999999999999999E-2</v>
      </c>
      <c r="N40" s="71">
        <v>1.0999999999999999E-2</v>
      </c>
      <c r="O40" s="71">
        <v>0</v>
      </c>
      <c r="P40" t="s">
        <v>326</v>
      </c>
      <c r="Q40" s="1">
        <v>55</v>
      </c>
      <c r="R40" t="s">
        <v>121</v>
      </c>
      <c r="S40" s="70">
        <v>154</v>
      </c>
      <c r="T40" s="44" t="s">
        <v>117</v>
      </c>
      <c r="U40" t="s">
        <v>59</v>
      </c>
      <c r="V40" s="1">
        <v>8</v>
      </c>
      <c r="W40" s="44" t="s">
        <v>59</v>
      </c>
      <c r="X40" s="44" t="s">
        <v>141</v>
      </c>
      <c r="Y40" t="s">
        <v>267</v>
      </c>
      <c r="Z40" t="s">
        <v>254</v>
      </c>
      <c r="AA40" s="73">
        <v>7</v>
      </c>
      <c r="AB40" t="s">
        <v>267</v>
      </c>
      <c r="AC40" t="s">
        <v>57</v>
      </c>
      <c r="AD40" t="s">
        <v>268</v>
      </c>
      <c r="AE40" t="s">
        <v>234</v>
      </c>
      <c r="AF40" s="62" t="s">
        <v>234</v>
      </c>
      <c r="AG40" t="s">
        <v>59</v>
      </c>
      <c r="AH40" t="s">
        <v>59</v>
      </c>
      <c r="AJ40" t="s">
        <v>59</v>
      </c>
      <c r="AK40" t="s">
        <v>141</v>
      </c>
      <c r="AL40" t="s">
        <v>116</v>
      </c>
      <c r="AM40" t="s">
        <v>59</v>
      </c>
      <c r="AN40" s="1">
        <v>0.23</v>
      </c>
      <c r="AT40" s="55"/>
      <c r="AU40" s="55"/>
    </row>
    <row r="41" spans="1:47" x14ac:dyDescent="0.2">
      <c r="A41" t="s">
        <v>175</v>
      </c>
      <c r="B41" t="s">
        <v>142</v>
      </c>
      <c r="C41" t="s">
        <v>56</v>
      </c>
      <c r="D41" t="s">
        <v>72</v>
      </c>
      <c r="E41" t="s">
        <v>63</v>
      </c>
      <c r="F41" t="s">
        <v>58</v>
      </c>
      <c r="G41" t="s">
        <v>57</v>
      </c>
      <c r="H41" t="s">
        <v>57</v>
      </c>
      <c r="I41" t="s">
        <v>57</v>
      </c>
      <c r="J41" s="73">
        <v>11</v>
      </c>
      <c r="K41" t="s">
        <v>57</v>
      </c>
      <c r="L41" s="71">
        <v>1.4E-2</v>
      </c>
      <c r="M41" s="71">
        <v>1.4E-2</v>
      </c>
      <c r="N41" s="71">
        <v>1.4E-2</v>
      </c>
      <c r="O41" s="71">
        <v>0</v>
      </c>
      <c r="P41" t="s">
        <v>326</v>
      </c>
      <c r="Q41" s="1">
        <v>55</v>
      </c>
      <c r="R41" t="s">
        <v>121</v>
      </c>
      <c r="S41" s="70">
        <v>161</v>
      </c>
      <c r="T41" s="44" t="s">
        <v>117</v>
      </c>
      <c r="U41" t="s">
        <v>59</v>
      </c>
      <c r="V41" s="1">
        <v>8</v>
      </c>
      <c r="W41" s="44" t="s">
        <v>59</v>
      </c>
      <c r="X41" s="44" t="s">
        <v>140</v>
      </c>
      <c r="Y41" t="s">
        <v>267</v>
      </c>
      <c r="Z41" t="s">
        <v>254</v>
      </c>
      <c r="AA41" s="73">
        <v>11</v>
      </c>
      <c r="AB41" t="s">
        <v>267</v>
      </c>
      <c r="AC41" t="s">
        <v>57</v>
      </c>
      <c r="AD41" t="s">
        <v>268</v>
      </c>
      <c r="AE41" t="s">
        <v>234</v>
      </c>
      <c r="AF41" s="62" t="s">
        <v>234</v>
      </c>
      <c r="AG41" t="s">
        <v>59</v>
      </c>
      <c r="AH41" t="s">
        <v>59</v>
      </c>
      <c r="AJ41" t="s">
        <v>59</v>
      </c>
      <c r="AK41" t="s">
        <v>141</v>
      </c>
      <c r="AL41" t="s">
        <v>116</v>
      </c>
      <c r="AM41" t="s">
        <v>59</v>
      </c>
      <c r="AN41" s="1">
        <v>0.23</v>
      </c>
      <c r="AT41" s="55"/>
      <c r="AU41" s="55"/>
    </row>
    <row r="42" spans="1:47" x14ac:dyDescent="0.2">
      <c r="A42" t="s">
        <v>176</v>
      </c>
      <c r="B42" t="s">
        <v>142</v>
      </c>
      <c r="C42" t="s">
        <v>56</v>
      </c>
      <c r="D42" t="s">
        <v>72</v>
      </c>
      <c r="E42" t="s">
        <v>63</v>
      </c>
      <c r="F42" t="s">
        <v>58</v>
      </c>
      <c r="G42" t="s">
        <v>57</v>
      </c>
      <c r="H42" t="s">
        <v>57</v>
      </c>
      <c r="I42" t="s">
        <v>57</v>
      </c>
      <c r="J42" s="73">
        <v>14</v>
      </c>
      <c r="K42" t="s">
        <v>57</v>
      </c>
      <c r="L42" s="74">
        <v>0.01</v>
      </c>
      <c r="M42" s="74">
        <v>0.01</v>
      </c>
      <c r="N42" s="74">
        <v>0.01</v>
      </c>
      <c r="O42" s="75">
        <v>0</v>
      </c>
      <c r="P42" t="s">
        <v>326</v>
      </c>
      <c r="Q42" s="1">
        <v>55</v>
      </c>
      <c r="R42" t="s">
        <v>121</v>
      </c>
      <c r="S42" s="70">
        <v>158</v>
      </c>
      <c r="T42" s="44" t="s">
        <v>117</v>
      </c>
      <c r="U42" t="s">
        <v>59</v>
      </c>
      <c r="V42" s="1">
        <v>8</v>
      </c>
      <c r="W42" s="44" t="s">
        <v>59</v>
      </c>
      <c r="X42" s="44" t="s">
        <v>140</v>
      </c>
      <c r="Y42" t="s">
        <v>267</v>
      </c>
      <c r="Z42" t="s">
        <v>254</v>
      </c>
      <c r="AA42" s="73">
        <v>14</v>
      </c>
      <c r="AB42" t="s">
        <v>267</v>
      </c>
      <c r="AC42" t="s">
        <v>57</v>
      </c>
      <c r="AD42" t="s">
        <v>268</v>
      </c>
      <c r="AE42" t="s">
        <v>234</v>
      </c>
      <c r="AF42" s="62" t="s">
        <v>234</v>
      </c>
      <c r="AG42" t="s">
        <v>59</v>
      </c>
      <c r="AH42" t="s">
        <v>59</v>
      </c>
      <c r="AJ42" t="s">
        <v>59</v>
      </c>
      <c r="AK42" t="s">
        <v>141</v>
      </c>
      <c r="AL42" t="s">
        <v>116</v>
      </c>
      <c r="AM42" t="s">
        <v>59</v>
      </c>
      <c r="AN42" s="1">
        <v>0.23</v>
      </c>
      <c r="AT42" s="55"/>
      <c r="AU42" s="55"/>
    </row>
    <row r="43" spans="1:47" x14ac:dyDescent="0.2">
      <c r="A43" t="s">
        <v>177</v>
      </c>
      <c r="B43" t="s">
        <v>142</v>
      </c>
      <c r="C43" t="s">
        <v>56</v>
      </c>
      <c r="D43" t="s">
        <v>72</v>
      </c>
      <c r="E43" t="s">
        <v>63</v>
      </c>
      <c r="F43" t="s">
        <v>58</v>
      </c>
      <c r="G43" t="s">
        <v>57</v>
      </c>
      <c r="H43" t="s">
        <v>57</v>
      </c>
      <c r="I43" t="s">
        <v>57</v>
      </c>
      <c r="J43" s="73">
        <v>5</v>
      </c>
      <c r="K43" t="s">
        <v>57</v>
      </c>
      <c r="L43" s="71">
        <v>1.0999999999999999E-2</v>
      </c>
      <c r="M43" s="71">
        <v>1.0999999999999999E-2</v>
      </c>
      <c r="N43" s="71">
        <v>1.0999999999999999E-2</v>
      </c>
      <c r="O43" s="71">
        <v>0</v>
      </c>
      <c r="P43" t="s">
        <v>326</v>
      </c>
      <c r="Q43" s="1">
        <v>55</v>
      </c>
      <c r="R43" t="s">
        <v>121</v>
      </c>
      <c r="S43" s="70">
        <v>148</v>
      </c>
      <c r="T43" s="44" t="s">
        <v>117</v>
      </c>
      <c r="U43" t="s">
        <v>59</v>
      </c>
      <c r="V43" s="1">
        <v>8</v>
      </c>
      <c r="W43" s="44" t="s">
        <v>59</v>
      </c>
      <c r="X43" s="44" t="s">
        <v>141</v>
      </c>
      <c r="Y43" t="s">
        <v>119</v>
      </c>
      <c r="Z43" t="s">
        <v>254</v>
      </c>
      <c r="AA43" s="73">
        <v>5</v>
      </c>
      <c r="AB43" t="s">
        <v>59</v>
      </c>
      <c r="AC43" t="s">
        <v>59</v>
      </c>
      <c r="AD43" t="s">
        <v>5</v>
      </c>
      <c r="AE43" t="s">
        <v>59</v>
      </c>
      <c r="AF43" s="62" t="s">
        <v>243</v>
      </c>
      <c r="AG43" t="s">
        <v>59</v>
      </c>
      <c r="AH43" t="s">
        <v>59</v>
      </c>
      <c r="AJ43" t="s">
        <v>59</v>
      </c>
      <c r="AK43" t="s">
        <v>141</v>
      </c>
      <c r="AL43" t="s">
        <v>116</v>
      </c>
      <c r="AM43" t="s">
        <v>59</v>
      </c>
      <c r="AN43" s="1">
        <v>0.23</v>
      </c>
    </row>
    <row r="44" spans="1:47" x14ac:dyDescent="0.2">
      <c r="A44" t="s">
        <v>178</v>
      </c>
      <c r="B44" t="s">
        <v>142</v>
      </c>
      <c r="C44" t="s">
        <v>56</v>
      </c>
      <c r="D44" t="s">
        <v>72</v>
      </c>
      <c r="E44" t="s">
        <v>63</v>
      </c>
      <c r="F44" t="s">
        <v>58</v>
      </c>
      <c r="G44" t="s">
        <v>57</v>
      </c>
      <c r="H44" t="s">
        <v>57</v>
      </c>
      <c r="I44" t="s">
        <v>57</v>
      </c>
      <c r="J44" s="73">
        <v>7</v>
      </c>
      <c r="K44" t="s">
        <v>57</v>
      </c>
      <c r="L44" s="71">
        <v>1.0999999999999999E-2</v>
      </c>
      <c r="M44" s="71">
        <v>1.0999999999999999E-2</v>
      </c>
      <c r="N44" s="71">
        <v>1.0999999999999999E-2</v>
      </c>
      <c r="O44" s="71">
        <v>0</v>
      </c>
      <c r="P44" t="s">
        <v>326</v>
      </c>
      <c r="Q44" s="1">
        <v>55</v>
      </c>
      <c r="R44" t="s">
        <v>121</v>
      </c>
      <c r="S44" s="70">
        <v>154</v>
      </c>
      <c r="T44" s="44" t="s">
        <v>117</v>
      </c>
      <c r="U44" t="s">
        <v>59</v>
      </c>
      <c r="V44" s="1">
        <v>8</v>
      </c>
      <c r="W44" s="44" t="s">
        <v>59</v>
      </c>
      <c r="X44" s="44" t="s">
        <v>141</v>
      </c>
      <c r="Y44" t="s">
        <v>119</v>
      </c>
      <c r="Z44" t="s">
        <v>254</v>
      </c>
      <c r="AA44" s="73">
        <v>7</v>
      </c>
      <c r="AB44" t="s">
        <v>59</v>
      </c>
      <c r="AC44" t="s">
        <v>59</v>
      </c>
      <c r="AD44" t="s">
        <v>5</v>
      </c>
      <c r="AE44" t="s">
        <v>59</v>
      </c>
      <c r="AF44" s="62" t="s">
        <v>243</v>
      </c>
      <c r="AG44" t="s">
        <v>59</v>
      </c>
      <c r="AH44" t="s">
        <v>59</v>
      </c>
      <c r="AJ44" t="s">
        <v>59</v>
      </c>
      <c r="AK44" t="s">
        <v>141</v>
      </c>
      <c r="AL44" t="s">
        <v>116</v>
      </c>
      <c r="AM44" t="s">
        <v>59</v>
      </c>
      <c r="AN44" s="1">
        <v>0.23</v>
      </c>
    </row>
    <row r="45" spans="1:47" x14ac:dyDescent="0.2">
      <c r="A45" t="s">
        <v>179</v>
      </c>
      <c r="B45" t="s">
        <v>142</v>
      </c>
      <c r="C45" t="s">
        <v>56</v>
      </c>
      <c r="D45" t="s">
        <v>72</v>
      </c>
      <c r="E45" t="s">
        <v>63</v>
      </c>
      <c r="F45" t="s">
        <v>58</v>
      </c>
      <c r="G45" t="s">
        <v>57</v>
      </c>
      <c r="H45" t="s">
        <v>57</v>
      </c>
      <c r="I45" t="s">
        <v>57</v>
      </c>
      <c r="J45" s="73">
        <v>11</v>
      </c>
      <c r="K45" t="s">
        <v>57</v>
      </c>
      <c r="L45" s="71">
        <v>1.4E-2</v>
      </c>
      <c r="M45" s="71">
        <v>1.4E-2</v>
      </c>
      <c r="N45" s="71">
        <v>1.4E-2</v>
      </c>
      <c r="O45" s="71">
        <v>0</v>
      </c>
      <c r="P45" t="s">
        <v>326</v>
      </c>
      <c r="Q45" s="1">
        <v>55</v>
      </c>
      <c r="R45" t="s">
        <v>121</v>
      </c>
      <c r="S45" s="70">
        <v>161</v>
      </c>
      <c r="T45" s="44" t="s">
        <v>117</v>
      </c>
      <c r="U45" t="s">
        <v>59</v>
      </c>
      <c r="V45" s="1">
        <v>8</v>
      </c>
      <c r="W45" s="44" t="s">
        <v>59</v>
      </c>
      <c r="X45" s="44" t="s">
        <v>140</v>
      </c>
      <c r="Y45" t="s">
        <v>119</v>
      </c>
      <c r="Z45" t="s">
        <v>254</v>
      </c>
      <c r="AA45" s="73">
        <v>11</v>
      </c>
      <c r="AB45" t="s">
        <v>59</v>
      </c>
      <c r="AC45" t="s">
        <v>59</v>
      </c>
      <c r="AD45" t="s">
        <v>118</v>
      </c>
      <c r="AE45" t="s">
        <v>59</v>
      </c>
      <c r="AF45" s="62" t="s">
        <v>244</v>
      </c>
      <c r="AG45" t="s">
        <v>59</v>
      </c>
      <c r="AH45" t="s">
        <v>59</v>
      </c>
      <c r="AJ45" t="s">
        <v>59</v>
      </c>
      <c r="AK45" t="s">
        <v>141</v>
      </c>
      <c r="AL45" t="s">
        <v>116</v>
      </c>
      <c r="AM45" t="s">
        <v>59</v>
      </c>
      <c r="AN45" s="1">
        <v>0.23</v>
      </c>
    </row>
    <row r="46" spans="1:47" x14ac:dyDescent="0.2">
      <c r="A46" t="s">
        <v>180</v>
      </c>
      <c r="B46" t="s">
        <v>142</v>
      </c>
      <c r="C46" t="s">
        <v>56</v>
      </c>
      <c r="D46" t="s">
        <v>72</v>
      </c>
      <c r="E46" t="s">
        <v>63</v>
      </c>
      <c r="F46" t="s">
        <v>58</v>
      </c>
      <c r="G46" t="s">
        <v>57</v>
      </c>
      <c r="H46" t="s">
        <v>57</v>
      </c>
      <c r="I46" t="s">
        <v>57</v>
      </c>
      <c r="J46" s="73">
        <v>14</v>
      </c>
      <c r="K46" t="s">
        <v>57</v>
      </c>
      <c r="L46" s="74">
        <v>0.01</v>
      </c>
      <c r="M46" s="74">
        <v>0.01</v>
      </c>
      <c r="N46" s="74">
        <v>0.01</v>
      </c>
      <c r="O46" s="75">
        <v>0</v>
      </c>
      <c r="P46" t="s">
        <v>326</v>
      </c>
      <c r="Q46" s="1">
        <v>55</v>
      </c>
      <c r="R46" t="s">
        <v>121</v>
      </c>
      <c r="S46" s="70">
        <v>158</v>
      </c>
      <c r="T46" s="44" t="s">
        <v>117</v>
      </c>
      <c r="U46" t="s">
        <v>59</v>
      </c>
      <c r="V46" s="1">
        <v>8</v>
      </c>
      <c r="W46" s="44" t="s">
        <v>59</v>
      </c>
      <c r="X46" s="44" t="s">
        <v>140</v>
      </c>
      <c r="Y46" t="s">
        <v>119</v>
      </c>
      <c r="Z46" t="s">
        <v>254</v>
      </c>
      <c r="AA46" s="73">
        <v>14</v>
      </c>
      <c r="AB46" t="s">
        <v>59</v>
      </c>
      <c r="AC46" t="s">
        <v>59</v>
      </c>
      <c r="AD46" t="s">
        <v>118</v>
      </c>
      <c r="AE46" t="s">
        <v>59</v>
      </c>
      <c r="AF46" s="62" t="s">
        <v>245</v>
      </c>
      <c r="AG46" t="s">
        <v>59</v>
      </c>
      <c r="AH46" t="s">
        <v>59</v>
      </c>
      <c r="AJ46" t="s">
        <v>59</v>
      </c>
      <c r="AK46" t="s">
        <v>141</v>
      </c>
      <c r="AL46" t="s">
        <v>116</v>
      </c>
      <c r="AM46" t="s">
        <v>59</v>
      </c>
      <c r="AN46" s="1">
        <v>0.23</v>
      </c>
    </row>
    <row r="47" spans="1:47" x14ac:dyDescent="0.2">
      <c r="A47" s="21" t="s">
        <v>183</v>
      </c>
      <c r="B47" t="s">
        <v>142</v>
      </c>
      <c r="C47" t="s">
        <v>56</v>
      </c>
      <c r="D47" t="s">
        <v>72</v>
      </c>
      <c r="E47" t="s">
        <v>75</v>
      </c>
      <c r="F47" t="s">
        <v>58</v>
      </c>
      <c r="G47" t="s">
        <v>57</v>
      </c>
      <c r="H47" t="s">
        <v>57</v>
      </c>
      <c r="I47" t="s">
        <v>57</v>
      </c>
      <c r="J47" s="73">
        <v>6</v>
      </c>
      <c r="K47" t="s">
        <v>57</v>
      </c>
      <c r="L47" s="71">
        <v>1.0999999999999999E-2</v>
      </c>
      <c r="M47" s="71">
        <v>0</v>
      </c>
      <c r="N47" s="71">
        <v>1.0999999999999999E-2</v>
      </c>
      <c r="O47" s="71">
        <v>0</v>
      </c>
      <c r="P47" t="s">
        <v>326</v>
      </c>
      <c r="Q47" s="1">
        <v>55</v>
      </c>
      <c r="R47" t="s">
        <v>121</v>
      </c>
      <c r="S47" s="70">
        <v>127</v>
      </c>
      <c r="T47" s="44" t="s">
        <v>234</v>
      </c>
      <c r="U47" t="s">
        <v>59</v>
      </c>
      <c r="V47" s="1">
        <v>8</v>
      </c>
      <c r="W47" s="44" t="s">
        <v>234</v>
      </c>
      <c r="X47" s="44" t="s">
        <v>234</v>
      </c>
      <c r="Y47" t="s">
        <v>267</v>
      </c>
      <c r="Z47" t="s">
        <v>254</v>
      </c>
      <c r="AA47" s="73">
        <v>6</v>
      </c>
      <c r="AB47" t="s">
        <v>267</v>
      </c>
      <c r="AC47" t="s">
        <v>57</v>
      </c>
      <c r="AD47" t="s">
        <v>268</v>
      </c>
      <c r="AE47" t="s">
        <v>234</v>
      </c>
      <c r="AF47" s="62" t="s">
        <v>234</v>
      </c>
      <c r="AG47" t="s">
        <v>59</v>
      </c>
      <c r="AH47" t="s">
        <v>59</v>
      </c>
      <c r="AJ47" t="s">
        <v>59</v>
      </c>
      <c r="AK47" t="s">
        <v>60</v>
      </c>
      <c r="AL47" t="s">
        <v>116</v>
      </c>
      <c r="AM47" t="s">
        <v>59</v>
      </c>
      <c r="AN47" s="1">
        <v>0.23</v>
      </c>
    </row>
    <row r="48" spans="1:47" x14ac:dyDescent="0.2">
      <c r="A48" t="s">
        <v>184</v>
      </c>
      <c r="B48" t="s">
        <v>142</v>
      </c>
      <c r="C48" t="s">
        <v>56</v>
      </c>
      <c r="D48" t="s">
        <v>72</v>
      </c>
      <c r="E48" t="s">
        <v>75</v>
      </c>
      <c r="F48" t="s">
        <v>58</v>
      </c>
      <c r="G48" t="s">
        <v>57</v>
      </c>
      <c r="H48" t="s">
        <v>57</v>
      </c>
      <c r="I48" t="s">
        <v>57</v>
      </c>
      <c r="J48" s="73">
        <v>6</v>
      </c>
      <c r="K48" t="s">
        <v>57</v>
      </c>
      <c r="L48" s="71">
        <v>1.0999999999999999E-2</v>
      </c>
      <c r="M48" s="71">
        <v>0</v>
      </c>
      <c r="N48" s="71">
        <v>1.0999999999999999E-2</v>
      </c>
      <c r="O48" s="71">
        <v>0</v>
      </c>
      <c r="P48" t="s">
        <v>326</v>
      </c>
      <c r="Q48" s="1">
        <v>55</v>
      </c>
      <c r="R48" t="s">
        <v>121</v>
      </c>
      <c r="S48" s="70">
        <v>127</v>
      </c>
      <c r="T48" s="44" t="s">
        <v>234</v>
      </c>
      <c r="U48" t="s">
        <v>59</v>
      </c>
      <c r="V48" s="1">
        <v>8</v>
      </c>
      <c r="W48" s="44" t="s">
        <v>234</v>
      </c>
      <c r="X48" s="44" t="s">
        <v>234</v>
      </c>
      <c r="Y48" t="s">
        <v>119</v>
      </c>
      <c r="Z48" t="s">
        <v>254</v>
      </c>
      <c r="AA48" s="73">
        <v>6</v>
      </c>
      <c r="AB48" t="s">
        <v>59</v>
      </c>
      <c r="AC48" t="s">
        <v>59</v>
      </c>
      <c r="AD48" t="s">
        <v>118</v>
      </c>
      <c r="AE48" t="s">
        <v>59</v>
      </c>
      <c r="AF48" s="62" t="s">
        <v>246</v>
      </c>
      <c r="AG48" t="s">
        <v>59</v>
      </c>
      <c r="AH48" t="s">
        <v>59</v>
      </c>
      <c r="AJ48" t="s">
        <v>59</v>
      </c>
      <c r="AK48" t="s">
        <v>60</v>
      </c>
      <c r="AL48" t="s">
        <v>116</v>
      </c>
      <c r="AM48" t="s">
        <v>59</v>
      </c>
      <c r="AN48" s="1">
        <v>0.23</v>
      </c>
    </row>
    <row r="49" spans="1:40" x14ac:dyDescent="0.2">
      <c r="A49" s="21" t="s">
        <v>185</v>
      </c>
      <c r="B49" t="s">
        <v>142</v>
      </c>
      <c r="C49" t="s">
        <v>56</v>
      </c>
      <c r="D49" t="s">
        <v>72</v>
      </c>
      <c r="E49" t="s">
        <v>75</v>
      </c>
      <c r="F49" t="s">
        <v>58</v>
      </c>
      <c r="G49" t="s">
        <v>57</v>
      </c>
      <c r="H49" t="s">
        <v>57</v>
      </c>
      <c r="I49" t="s">
        <v>57</v>
      </c>
      <c r="J49" s="73">
        <v>7</v>
      </c>
      <c r="K49" t="s">
        <v>57</v>
      </c>
      <c r="L49" s="71">
        <v>1.0999999999999999E-2</v>
      </c>
      <c r="M49" s="71">
        <v>0</v>
      </c>
      <c r="N49" s="71">
        <v>1.0999999999999999E-2</v>
      </c>
      <c r="O49" s="71">
        <v>0</v>
      </c>
      <c r="P49" t="s">
        <v>326</v>
      </c>
      <c r="Q49" s="1">
        <v>55</v>
      </c>
      <c r="R49" t="s">
        <v>121</v>
      </c>
      <c r="S49" s="70">
        <v>128</v>
      </c>
      <c r="T49" s="44" t="s">
        <v>234</v>
      </c>
      <c r="U49" t="s">
        <v>59</v>
      </c>
      <c r="V49" s="1">
        <v>8</v>
      </c>
      <c r="W49" s="44" t="s">
        <v>234</v>
      </c>
      <c r="X49" s="44" t="s">
        <v>234</v>
      </c>
      <c r="Y49" t="s">
        <v>267</v>
      </c>
      <c r="Z49" t="s">
        <v>254</v>
      </c>
      <c r="AA49" s="73">
        <v>7</v>
      </c>
      <c r="AB49" t="s">
        <v>267</v>
      </c>
      <c r="AC49" t="s">
        <v>57</v>
      </c>
      <c r="AD49" t="s">
        <v>268</v>
      </c>
      <c r="AE49" t="s">
        <v>234</v>
      </c>
      <c r="AF49" s="62" t="s">
        <v>234</v>
      </c>
      <c r="AG49" t="s">
        <v>59</v>
      </c>
      <c r="AH49" t="s">
        <v>59</v>
      </c>
      <c r="AJ49" t="s">
        <v>59</v>
      </c>
      <c r="AK49" t="s">
        <v>60</v>
      </c>
      <c r="AL49" t="s">
        <v>116</v>
      </c>
      <c r="AM49" t="s">
        <v>59</v>
      </c>
      <c r="AN49" s="1">
        <v>0.23</v>
      </c>
    </row>
    <row r="50" spans="1:40" x14ac:dyDescent="0.2">
      <c r="A50" t="s">
        <v>186</v>
      </c>
      <c r="B50" t="s">
        <v>142</v>
      </c>
      <c r="C50" t="s">
        <v>56</v>
      </c>
      <c r="D50" t="s">
        <v>72</v>
      </c>
      <c r="E50" t="s">
        <v>75</v>
      </c>
      <c r="F50" t="s">
        <v>58</v>
      </c>
      <c r="G50" t="s">
        <v>57</v>
      </c>
      <c r="H50" t="s">
        <v>57</v>
      </c>
      <c r="I50" t="s">
        <v>57</v>
      </c>
      <c r="J50" s="73">
        <v>7</v>
      </c>
      <c r="K50" t="s">
        <v>57</v>
      </c>
      <c r="L50" s="71">
        <v>1.0999999999999999E-2</v>
      </c>
      <c r="M50" s="71">
        <v>0</v>
      </c>
      <c r="N50" s="71">
        <v>1.0999999999999999E-2</v>
      </c>
      <c r="O50" s="71">
        <v>0</v>
      </c>
      <c r="P50" t="s">
        <v>326</v>
      </c>
      <c r="Q50" s="1">
        <v>55</v>
      </c>
      <c r="R50" t="s">
        <v>121</v>
      </c>
      <c r="S50" s="70">
        <v>128</v>
      </c>
      <c r="T50" s="44" t="s">
        <v>234</v>
      </c>
      <c r="U50" t="s">
        <v>59</v>
      </c>
      <c r="V50" s="1">
        <v>8</v>
      </c>
      <c r="W50" s="44" t="s">
        <v>234</v>
      </c>
      <c r="X50" s="44" t="s">
        <v>234</v>
      </c>
      <c r="Y50" t="s">
        <v>119</v>
      </c>
      <c r="Z50" t="s">
        <v>254</v>
      </c>
      <c r="AA50" s="73">
        <v>7</v>
      </c>
      <c r="AB50" t="s">
        <v>59</v>
      </c>
      <c r="AC50" t="s">
        <v>59</v>
      </c>
      <c r="AD50" t="s">
        <v>118</v>
      </c>
      <c r="AE50" t="s">
        <v>59</v>
      </c>
      <c r="AF50" s="62" t="s">
        <v>236</v>
      </c>
      <c r="AG50" t="s">
        <v>59</v>
      </c>
      <c r="AH50" t="s">
        <v>59</v>
      </c>
      <c r="AJ50" t="s">
        <v>59</v>
      </c>
      <c r="AK50" t="s">
        <v>60</v>
      </c>
      <c r="AL50" t="s">
        <v>116</v>
      </c>
      <c r="AM50" t="s">
        <v>59</v>
      </c>
      <c r="AN50" s="1">
        <v>0.23</v>
      </c>
    </row>
    <row r="51" spans="1:40" x14ac:dyDescent="0.2">
      <c r="A51" s="21" t="s">
        <v>187</v>
      </c>
      <c r="B51" t="s">
        <v>142</v>
      </c>
      <c r="C51" t="s">
        <v>56</v>
      </c>
      <c r="D51" t="s">
        <v>72</v>
      </c>
      <c r="E51" t="s">
        <v>75</v>
      </c>
      <c r="F51" t="s">
        <v>58</v>
      </c>
      <c r="G51" t="s">
        <v>57</v>
      </c>
      <c r="H51" t="s">
        <v>57</v>
      </c>
      <c r="I51" t="s">
        <v>57</v>
      </c>
      <c r="J51" s="73">
        <v>7</v>
      </c>
      <c r="K51" t="s">
        <v>57</v>
      </c>
      <c r="L51" s="71">
        <v>1.0999999999999999E-2</v>
      </c>
      <c r="M51" s="71">
        <v>0</v>
      </c>
      <c r="N51" s="71">
        <v>1.0999999999999999E-2</v>
      </c>
      <c r="O51" s="71">
        <v>0</v>
      </c>
      <c r="P51" t="s">
        <v>326</v>
      </c>
      <c r="Q51" s="1">
        <v>55</v>
      </c>
      <c r="R51" t="s">
        <v>121</v>
      </c>
      <c r="S51" s="70">
        <v>128</v>
      </c>
      <c r="T51" s="44" t="s">
        <v>234</v>
      </c>
      <c r="U51" t="s">
        <v>59</v>
      </c>
      <c r="V51" s="1">
        <v>8</v>
      </c>
      <c r="W51" s="44" t="s">
        <v>234</v>
      </c>
      <c r="X51" s="44" t="s">
        <v>234</v>
      </c>
      <c r="Y51" t="s">
        <v>267</v>
      </c>
      <c r="Z51" t="s">
        <v>254</v>
      </c>
      <c r="AA51" s="73">
        <v>7</v>
      </c>
      <c r="AB51" t="s">
        <v>267</v>
      </c>
      <c r="AC51" t="s">
        <v>57</v>
      </c>
      <c r="AD51" t="s">
        <v>268</v>
      </c>
      <c r="AE51" t="s">
        <v>234</v>
      </c>
      <c r="AF51" s="62" t="s">
        <v>234</v>
      </c>
      <c r="AG51" t="s">
        <v>59</v>
      </c>
      <c r="AH51" t="s">
        <v>59</v>
      </c>
      <c r="AJ51" t="s">
        <v>59</v>
      </c>
      <c r="AK51" t="s">
        <v>60</v>
      </c>
      <c r="AL51" t="s">
        <v>116</v>
      </c>
      <c r="AM51" t="s">
        <v>59</v>
      </c>
      <c r="AN51" s="1">
        <v>0.23</v>
      </c>
    </row>
    <row r="52" spans="1:40" x14ac:dyDescent="0.2">
      <c r="A52" t="s">
        <v>188</v>
      </c>
      <c r="B52" t="s">
        <v>142</v>
      </c>
      <c r="C52" t="s">
        <v>56</v>
      </c>
      <c r="D52" t="s">
        <v>72</v>
      </c>
      <c r="E52" t="s">
        <v>75</v>
      </c>
      <c r="F52" t="s">
        <v>58</v>
      </c>
      <c r="G52" t="s">
        <v>57</v>
      </c>
      <c r="H52" t="s">
        <v>57</v>
      </c>
      <c r="I52" t="s">
        <v>57</v>
      </c>
      <c r="J52" s="73">
        <v>7</v>
      </c>
      <c r="K52" t="s">
        <v>57</v>
      </c>
      <c r="L52" s="71">
        <v>1.0999999999999999E-2</v>
      </c>
      <c r="M52" s="71">
        <v>0</v>
      </c>
      <c r="N52" s="71">
        <v>1.0999999999999999E-2</v>
      </c>
      <c r="O52" s="71">
        <v>0</v>
      </c>
      <c r="P52" t="s">
        <v>326</v>
      </c>
      <c r="Q52" s="1">
        <v>55</v>
      </c>
      <c r="R52" t="s">
        <v>121</v>
      </c>
      <c r="S52" s="70">
        <v>128</v>
      </c>
      <c r="T52" s="44" t="s">
        <v>234</v>
      </c>
      <c r="U52" t="s">
        <v>59</v>
      </c>
      <c r="V52" s="1">
        <v>8</v>
      </c>
      <c r="W52" s="44" t="s">
        <v>234</v>
      </c>
      <c r="X52" s="44" t="s">
        <v>234</v>
      </c>
      <c r="Y52" t="s">
        <v>119</v>
      </c>
      <c r="Z52" t="s">
        <v>254</v>
      </c>
      <c r="AA52" s="73">
        <v>7</v>
      </c>
      <c r="AB52" t="s">
        <v>59</v>
      </c>
      <c r="AC52" t="s">
        <v>59</v>
      </c>
      <c r="AD52" t="s">
        <v>118</v>
      </c>
      <c r="AE52" t="s">
        <v>59</v>
      </c>
      <c r="AF52" s="62" t="s">
        <v>236</v>
      </c>
      <c r="AG52" t="s">
        <v>59</v>
      </c>
      <c r="AH52" t="s">
        <v>59</v>
      </c>
      <c r="AJ52" t="s">
        <v>59</v>
      </c>
      <c r="AK52" t="s">
        <v>60</v>
      </c>
      <c r="AL52" t="s">
        <v>116</v>
      </c>
      <c r="AM52" t="s">
        <v>59</v>
      </c>
      <c r="AN52" s="1">
        <v>0.23</v>
      </c>
    </row>
    <row r="53" spans="1:40" x14ac:dyDescent="0.2">
      <c r="A53" s="21" t="s">
        <v>189</v>
      </c>
      <c r="B53" t="s">
        <v>142</v>
      </c>
      <c r="C53" t="s">
        <v>56</v>
      </c>
      <c r="D53" t="s">
        <v>72</v>
      </c>
      <c r="E53" t="s">
        <v>75</v>
      </c>
      <c r="F53" t="s">
        <v>58</v>
      </c>
      <c r="G53" t="s">
        <v>57</v>
      </c>
      <c r="H53" t="s">
        <v>57</v>
      </c>
      <c r="I53" t="s">
        <v>57</v>
      </c>
      <c r="J53" s="73">
        <v>8</v>
      </c>
      <c r="K53" t="s">
        <v>57</v>
      </c>
      <c r="L53" s="71">
        <v>1.0999999999999999E-2</v>
      </c>
      <c r="M53" s="71">
        <v>0</v>
      </c>
      <c r="N53" s="71">
        <v>1.0999999999999999E-2</v>
      </c>
      <c r="O53" s="71">
        <v>0</v>
      </c>
      <c r="P53" t="s">
        <v>326</v>
      </c>
      <c r="Q53" s="1">
        <v>55</v>
      </c>
      <c r="R53" t="s">
        <v>121</v>
      </c>
      <c r="S53" s="70">
        <v>128</v>
      </c>
      <c r="T53" s="44" t="s">
        <v>234</v>
      </c>
      <c r="U53" t="s">
        <v>59</v>
      </c>
      <c r="V53" s="1">
        <v>8</v>
      </c>
      <c r="W53" s="44" t="s">
        <v>234</v>
      </c>
      <c r="X53" s="44" t="s">
        <v>234</v>
      </c>
      <c r="Y53" t="s">
        <v>267</v>
      </c>
      <c r="Z53" t="s">
        <v>254</v>
      </c>
      <c r="AA53" s="73">
        <v>8</v>
      </c>
      <c r="AB53" t="s">
        <v>267</v>
      </c>
      <c r="AC53" t="s">
        <v>57</v>
      </c>
      <c r="AD53" t="s">
        <v>268</v>
      </c>
      <c r="AE53" t="s">
        <v>234</v>
      </c>
      <c r="AF53" s="62" t="s">
        <v>234</v>
      </c>
      <c r="AG53" t="s">
        <v>59</v>
      </c>
      <c r="AH53" t="s">
        <v>59</v>
      </c>
      <c r="AJ53" t="s">
        <v>59</v>
      </c>
      <c r="AK53" t="s">
        <v>60</v>
      </c>
      <c r="AL53" t="s">
        <v>116</v>
      </c>
      <c r="AM53" t="s">
        <v>59</v>
      </c>
      <c r="AN53" s="1">
        <v>0.23</v>
      </c>
    </row>
    <row r="54" spans="1:40" x14ac:dyDescent="0.2">
      <c r="A54" t="s">
        <v>190</v>
      </c>
      <c r="B54" t="s">
        <v>142</v>
      </c>
      <c r="C54" t="s">
        <v>56</v>
      </c>
      <c r="D54" t="s">
        <v>72</v>
      </c>
      <c r="E54" t="s">
        <v>75</v>
      </c>
      <c r="F54" t="s">
        <v>58</v>
      </c>
      <c r="G54" t="s">
        <v>57</v>
      </c>
      <c r="H54" t="s">
        <v>57</v>
      </c>
      <c r="I54" t="s">
        <v>57</v>
      </c>
      <c r="J54" s="73">
        <v>8</v>
      </c>
      <c r="K54" t="s">
        <v>57</v>
      </c>
      <c r="L54" s="71">
        <v>1.0999999999999999E-2</v>
      </c>
      <c r="M54" s="71">
        <v>0</v>
      </c>
      <c r="N54" s="71">
        <v>1.0999999999999999E-2</v>
      </c>
      <c r="O54" s="71">
        <v>0</v>
      </c>
      <c r="P54" t="s">
        <v>326</v>
      </c>
      <c r="Q54" s="1">
        <v>55</v>
      </c>
      <c r="R54" t="s">
        <v>121</v>
      </c>
      <c r="S54" s="70">
        <v>128</v>
      </c>
      <c r="T54" s="44" t="s">
        <v>234</v>
      </c>
      <c r="U54" t="s">
        <v>59</v>
      </c>
      <c r="V54" s="1">
        <v>8</v>
      </c>
      <c r="W54" s="44" t="s">
        <v>234</v>
      </c>
      <c r="X54" s="44" t="s">
        <v>234</v>
      </c>
      <c r="Y54" t="s">
        <v>119</v>
      </c>
      <c r="Z54" t="s">
        <v>254</v>
      </c>
      <c r="AA54" s="73">
        <v>8</v>
      </c>
      <c r="AB54" t="s">
        <v>59</v>
      </c>
      <c r="AC54" t="s">
        <v>59</v>
      </c>
      <c r="AD54" t="s">
        <v>118</v>
      </c>
      <c r="AE54" t="s">
        <v>59</v>
      </c>
      <c r="AF54" s="62" t="s">
        <v>236</v>
      </c>
      <c r="AG54" t="s">
        <v>59</v>
      </c>
      <c r="AH54" t="s">
        <v>59</v>
      </c>
      <c r="AJ54" t="s">
        <v>59</v>
      </c>
      <c r="AK54" t="s">
        <v>60</v>
      </c>
      <c r="AL54" t="s">
        <v>116</v>
      </c>
      <c r="AM54" t="s">
        <v>59</v>
      </c>
      <c r="AN54" s="1">
        <v>0.23</v>
      </c>
    </row>
    <row r="55" spans="1:40" x14ac:dyDescent="0.2">
      <c r="A55" s="21" t="s">
        <v>191</v>
      </c>
      <c r="B55" t="s">
        <v>142</v>
      </c>
      <c r="C55" t="s">
        <v>56</v>
      </c>
      <c r="D55" t="s">
        <v>72</v>
      </c>
      <c r="E55" t="s">
        <v>75</v>
      </c>
      <c r="F55" t="s">
        <v>58</v>
      </c>
      <c r="G55" t="s">
        <v>57</v>
      </c>
      <c r="H55" t="s">
        <v>57</v>
      </c>
      <c r="I55" t="s">
        <v>57</v>
      </c>
      <c r="J55" s="73">
        <v>10</v>
      </c>
      <c r="K55" t="s">
        <v>57</v>
      </c>
      <c r="L55" s="71">
        <v>0.02</v>
      </c>
      <c r="M55" s="71">
        <v>0</v>
      </c>
      <c r="N55" s="71">
        <v>0.02</v>
      </c>
      <c r="O55" s="71">
        <v>0</v>
      </c>
      <c r="P55" t="s">
        <v>326</v>
      </c>
      <c r="Q55" s="1">
        <v>55</v>
      </c>
      <c r="R55" t="s">
        <v>121</v>
      </c>
      <c r="S55" s="70">
        <v>121</v>
      </c>
      <c r="T55" s="44" t="s">
        <v>234</v>
      </c>
      <c r="U55" t="s">
        <v>59</v>
      </c>
      <c r="V55" s="1">
        <v>8</v>
      </c>
      <c r="W55" s="44" t="s">
        <v>234</v>
      </c>
      <c r="X55" s="44" t="s">
        <v>234</v>
      </c>
      <c r="Y55" t="s">
        <v>267</v>
      </c>
      <c r="Z55" t="s">
        <v>254</v>
      </c>
      <c r="AA55" s="73">
        <v>10</v>
      </c>
      <c r="AB55" t="s">
        <v>267</v>
      </c>
      <c r="AC55" t="s">
        <v>57</v>
      </c>
      <c r="AD55" t="s">
        <v>268</v>
      </c>
      <c r="AE55" t="s">
        <v>234</v>
      </c>
      <c r="AF55" s="62" t="s">
        <v>234</v>
      </c>
      <c r="AG55" t="s">
        <v>59</v>
      </c>
      <c r="AH55" t="s">
        <v>59</v>
      </c>
      <c r="AJ55" t="s">
        <v>59</v>
      </c>
      <c r="AK55" t="s">
        <v>60</v>
      </c>
      <c r="AL55" t="s">
        <v>116</v>
      </c>
      <c r="AM55" t="s">
        <v>59</v>
      </c>
      <c r="AN55" s="1">
        <v>0.23</v>
      </c>
    </row>
    <row r="56" spans="1:40" x14ac:dyDescent="0.2">
      <c r="A56" t="s">
        <v>192</v>
      </c>
      <c r="B56" t="s">
        <v>142</v>
      </c>
      <c r="C56" t="s">
        <v>56</v>
      </c>
      <c r="D56" t="s">
        <v>72</v>
      </c>
      <c r="E56" t="s">
        <v>75</v>
      </c>
      <c r="F56" t="s">
        <v>58</v>
      </c>
      <c r="G56" t="s">
        <v>57</v>
      </c>
      <c r="H56" t="s">
        <v>57</v>
      </c>
      <c r="I56" t="s">
        <v>57</v>
      </c>
      <c r="J56" s="73">
        <v>10</v>
      </c>
      <c r="K56" t="s">
        <v>57</v>
      </c>
      <c r="L56" s="71">
        <v>0.02</v>
      </c>
      <c r="M56" s="71">
        <v>0</v>
      </c>
      <c r="N56" s="71">
        <v>0.02</v>
      </c>
      <c r="O56" s="71">
        <v>0</v>
      </c>
      <c r="P56" t="s">
        <v>326</v>
      </c>
      <c r="Q56" s="1">
        <v>55</v>
      </c>
      <c r="R56" t="s">
        <v>121</v>
      </c>
      <c r="S56" s="70">
        <v>121</v>
      </c>
      <c r="T56" s="44" t="s">
        <v>234</v>
      </c>
      <c r="U56" t="s">
        <v>59</v>
      </c>
      <c r="V56" s="1">
        <v>8</v>
      </c>
      <c r="W56" s="44" t="s">
        <v>234</v>
      </c>
      <c r="X56" s="44" t="s">
        <v>234</v>
      </c>
      <c r="Y56" t="s">
        <v>119</v>
      </c>
      <c r="Z56" t="s">
        <v>254</v>
      </c>
      <c r="AA56" s="73">
        <v>10</v>
      </c>
      <c r="AB56" t="s">
        <v>59</v>
      </c>
      <c r="AC56" t="s">
        <v>59</v>
      </c>
      <c r="AD56" t="s">
        <v>118</v>
      </c>
      <c r="AE56" t="s">
        <v>59</v>
      </c>
      <c r="AF56" s="62" t="s">
        <v>247</v>
      </c>
      <c r="AG56" t="s">
        <v>59</v>
      </c>
      <c r="AH56" t="s">
        <v>59</v>
      </c>
      <c r="AJ56" t="s">
        <v>59</v>
      </c>
      <c r="AK56" t="s">
        <v>60</v>
      </c>
      <c r="AL56" t="s">
        <v>116</v>
      </c>
      <c r="AM56" t="s">
        <v>59</v>
      </c>
      <c r="AN56" s="1">
        <v>0.23</v>
      </c>
    </row>
    <row r="57" spans="1:40" x14ac:dyDescent="0.2">
      <c r="A57" s="21" t="s">
        <v>193</v>
      </c>
      <c r="B57" t="s">
        <v>142</v>
      </c>
      <c r="C57" t="s">
        <v>56</v>
      </c>
      <c r="D57" t="s">
        <v>72</v>
      </c>
      <c r="E57" t="s">
        <v>75</v>
      </c>
      <c r="F57" t="s">
        <v>58</v>
      </c>
      <c r="G57" t="s">
        <v>57</v>
      </c>
      <c r="H57" t="s">
        <v>57</v>
      </c>
      <c r="I57" t="s">
        <v>57</v>
      </c>
      <c r="J57" s="73">
        <v>12</v>
      </c>
      <c r="K57" t="s">
        <v>57</v>
      </c>
      <c r="L57" s="71">
        <v>0.02</v>
      </c>
      <c r="M57" s="71">
        <v>0</v>
      </c>
      <c r="N57" s="71">
        <v>0.02</v>
      </c>
      <c r="O57" s="71">
        <v>0</v>
      </c>
      <c r="P57" t="s">
        <v>326</v>
      </c>
      <c r="Q57" s="1">
        <v>55</v>
      </c>
      <c r="R57" t="s">
        <v>121</v>
      </c>
      <c r="S57" s="70">
        <v>119</v>
      </c>
      <c r="T57" s="44" t="s">
        <v>234</v>
      </c>
      <c r="U57" t="s">
        <v>59</v>
      </c>
      <c r="V57" s="1">
        <v>8</v>
      </c>
      <c r="W57" s="44" t="s">
        <v>234</v>
      </c>
      <c r="X57" s="44" t="s">
        <v>234</v>
      </c>
      <c r="Y57" t="s">
        <v>267</v>
      </c>
      <c r="Z57" t="s">
        <v>254</v>
      </c>
      <c r="AA57" s="73">
        <v>12</v>
      </c>
      <c r="AB57" t="s">
        <v>267</v>
      </c>
      <c r="AC57" t="s">
        <v>57</v>
      </c>
      <c r="AD57" t="s">
        <v>268</v>
      </c>
      <c r="AE57" t="s">
        <v>234</v>
      </c>
      <c r="AF57" s="62" t="s">
        <v>234</v>
      </c>
      <c r="AG57" t="s">
        <v>59</v>
      </c>
      <c r="AH57" t="s">
        <v>59</v>
      </c>
      <c r="AJ57" t="s">
        <v>59</v>
      </c>
      <c r="AK57" t="s">
        <v>60</v>
      </c>
      <c r="AL57" t="s">
        <v>116</v>
      </c>
      <c r="AM57" t="s">
        <v>59</v>
      </c>
      <c r="AN57" s="1">
        <v>0.23</v>
      </c>
    </row>
    <row r="58" spans="1:40" x14ac:dyDescent="0.2">
      <c r="A58" t="s">
        <v>194</v>
      </c>
      <c r="B58" t="s">
        <v>142</v>
      </c>
      <c r="C58" t="s">
        <v>56</v>
      </c>
      <c r="D58" t="s">
        <v>72</v>
      </c>
      <c r="E58" t="s">
        <v>75</v>
      </c>
      <c r="F58" t="s">
        <v>58</v>
      </c>
      <c r="G58" t="s">
        <v>57</v>
      </c>
      <c r="H58" t="s">
        <v>57</v>
      </c>
      <c r="I58" t="s">
        <v>57</v>
      </c>
      <c r="J58" s="73">
        <v>12</v>
      </c>
      <c r="K58" t="s">
        <v>57</v>
      </c>
      <c r="L58" s="71">
        <v>0.02</v>
      </c>
      <c r="M58" s="71">
        <v>0</v>
      </c>
      <c r="N58" s="71">
        <v>0.02</v>
      </c>
      <c r="O58" s="71">
        <v>0</v>
      </c>
      <c r="P58" t="s">
        <v>326</v>
      </c>
      <c r="Q58" s="1">
        <v>55</v>
      </c>
      <c r="R58" t="s">
        <v>121</v>
      </c>
      <c r="S58" s="70">
        <v>119</v>
      </c>
      <c r="T58" s="44" t="s">
        <v>234</v>
      </c>
      <c r="U58" t="s">
        <v>59</v>
      </c>
      <c r="V58" s="1">
        <v>8</v>
      </c>
      <c r="W58" s="44" t="s">
        <v>234</v>
      </c>
      <c r="X58" s="44" t="s">
        <v>234</v>
      </c>
      <c r="Y58" t="s">
        <v>119</v>
      </c>
      <c r="Z58" t="s">
        <v>254</v>
      </c>
      <c r="AA58" s="73">
        <v>12</v>
      </c>
      <c r="AB58" t="s">
        <v>59</v>
      </c>
      <c r="AC58" t="s">
        <v>59</v>
      </c>
      <c r="AD58" t="s">
        <v>118</v>
      </c>
      <c r="AE58" t="s">
        <v>59</v>
      </c>
      <c r="AF58" s="62" t="s">
        <v>247</v>
      </c>
      <c r="AG58" t="s">
        <v>59</v>
      </c>
      <c r="AH58" t="s">
        <v>59</v>
      </c>
      <c r="AJ58" t="s">
        <v>59</v>
      </c>
      <c r="AK58" t="s">
        <v>60</v>
      </c>
      <c r="AL58" t="s">
        <v>116</v>
      </c>
      <c r="AM58" t="s">
        <v>59</v>
      </c>
      <c r="AN58" s="1">
        <v>0.23</v>
      </c>
    </row>
    <row r="59" spans="1:40" x14ac:dyDescent="0.2">
      <c r="A59" s="21" t="s">
        <v>195</v>
      </c>
      <c r="B59" t="s">
        <v>142</v>
      </c>
      <c r="C59" t="s">
        <v>56</v>
      </c>
      <c r="D59" t="s">
        <v>72</v>
      </c>
      <c r="E59" t="s">
        <v>75</v>
      </c>
      <c r="F59" t="s">
        <v>58</v>
      </c>
      <c r="G59" t="s">
        <v>57</v>
      </c>
      <c r="H59" t="s">
        <v>57</v>
      </c>
      <c r="I59" t="s">
        <v>57</v>
      </c>
      <c r="J59" s="73">
        <v>10</v>
      </c>
      <c r="K59" t="s">
        <v>57</v>
      </c>
      <c r="L59" s="71">
        <v>2.1999999999999999E-2</v>
      </c>
      <c r="M59" s="71">
        <v>0</v>
      </c>
      <c r="N59" s="71">
        <v>2.1999999999999999E-2</v>
      </c>
      <c r="O59" s="71">
        <v>0</v>
      </c>
      <c r="P59" t="s">
        <v>326</v>
      </c>
      <c r="Q59" s="1">
        <v>55</v>
      </c>
      <c r="R59" t="s">
        <v>121</v>
      </c>
      <c r="S59" s="70">
        <v>137</v>
      </c>
      <c r="T59" s="44" t="s">
        <v>234</v>
      </c>
      <c r="U59" t="s">
        <v>59</v>
      </c>
      <c r="V59" s="1">
        <v>8</v>
      </c>
      <c r="W59" s="44" t="s">
        <v>234</v>
      </c>
      <c r="X59" s="44" t="s">
        <v>234</v>
      </c>
      <c r="Y59" t="s">
        <v>267</v>
      </c>
      <c r="Z59" t="s">
        <v>254</v>
      </c>
      <c r="AA59" s="73">
        <v>10</v>
      </c>
      <c r="AB59" t="s">
        <v>267</v>
      </c>
      <c r="AC59" t="s">
        <v>57</v>
      </c>
      <c r="AD59" t="s">
        <v>268</v>
      </c>
      <c r="AE59" t="s">
        <v>234</v>
      </c>
      <c r="AF59" s="62" t="s">
        <v>234</v>
      </c>
      <c r="AG59" t="s">
        <v>59</v>
      </c>
      <c r="AH59" t="s">
        <v>59</v>
      </c>
      <c r="AJ59" t="s">
        <v>59</v>
      </c>
      <c r="AK59" t="s">
        <v>60</v>
      </c>
      <c r="AL59" t="s">
        <v>116</v>
      </c>
      <c r="AM59" t="s">
        <v>59</v>
      </c>
      <c r="AN59" s="1">
        <v>0.23</v>
      </c>
    </row>
    <row r="60" spans="1:40" x14ac:dyDescent="0.2">
      <c r="A60" s="21" t="s">
        <v>196</v>
      </c>
      <c r="B60" t="s">
        <v>142</v>
      </c>
      <c r="C60" t="s">
        <v>56</v>
      </c>
      <c r="D60" t="s">
        <v>72</v>
      </c>
      <c r="E60" t="s">
        <v>75</v>
      </c>
      <c r="F60" t="s">
        <v>58</v>
      </c>
      <c r="G60" t="s">
        <v>57</v>
      </c>
      <c r="H60" t="s">
        <v>57</v>
      </c>
      <c r="I60" t="s">
        <v>57</v>
      </c>
      <c r="J60" s="73">
        <v>11</v>
      </c>
      <c r="K60" t="s">
        <v>57</v>
      </c>
      <c r="L60" s="71">
        <v>2.1999999999999999E-2</v>
      </c>
      <c r="M60" s="71">
        <v>0</v>
      </c>
      <c r="N60" s="71">
        <v>2.1999999999999999E-2</v>
      </c>
      <c r="O60" s="71">
        <v>0</v>
      </c>
      <c r="P60" t="s">
        <v>326</v>
      </c>
      <c r="Q60" s="1">
        <v>55</v>
      </c>
      <c r="R60" t="s">
        <v>121</v>
      </c>
      <c r="S60" s="70">
        <v>138</v>
      </c>
      <c r="T60" s="44" t="s">
        <v>234</v>
      </c>
      <c r="U60" t="s">
        <v>59</v>
      </c>
      <c r="V60" s="1">
        <v>8</v>
      </c>
      <c r="W60" s="44" t="s">
        <v>234</v>
      </c>
      <c r="X60" s="44" t="s">
        <v>234</v>
      </c>
      <c r="Y60" t="s">
        <v>267</v>
      </c>
      <c r="Z60" t="s">
        <v>254</v>
      </c>
      <c r="AA60" s="73">
        <v>11</v>
      </c>
      <c r="AB60" t="s">
        <v>267</v>
      </c>
      <c r="AC60" t="s">
        <v>57</v>
      </c>
      <c r="AD60" t="s">
        <v>268</v>
      </c>
      <c r="AE60" t="s">
        <v>234</v>
      </c>
      <c r="AF60" s="62" t="s">
        <v>234</v>
      </c>
      <c r="AG60" t="s">
        <v>59</v>
      </c>
      <c r="AH60" t="s">
        <v>59</v>
      </c>
      <c r="AJ60" t="s">
        <v>59</v>
      </c>
      <c r="AK60" t="s">
        <v>60</v>
      </c>
      <c r="AL60" t="s">
        <v>116</v>
      </c>
      <c r="AM60" t="s">
        <v>59</v>
      </c>
      <c r="AN60" s="1">
        <v>0.23</v>
      </c>
    </row>
    <row r="61" spans="1:40" x14ac:dyDescent="0.2">
      <c r="A61" s="21" t="s">
        <v>197</v>
      </c>
      <c r="B61" t="s">
        <v>142</v>
      </c>
      <c r="C61" t="s">
        <v>56</v>
      </c>
      <c r="D61" t="s">
        <v>72</v>
      </c>
      <c r="E61" t="s">
        <v>75</v>
      </c>
      <c r="F61" t="s">
        <v>58</v>
      </c>
      <c r="G61" t="s">
        <v>57</v>
      </c>
      <c r="H61" t="s">
        <v>57</v>
      </c>
      <c r="I61" t="s">
        <v>57</v>
      </c>
      <c r="J61" s="73">
        <v>12</v>
      </c>
      <c r="K61" t="s">
        <v>57</v>
      </c>
      <c r="L61" s="71">
        <v>2.1999999999999999E-2</v>
      </c>
      <c r="M61" s="71">
        <v>0</v>
      </c>
      <c r="N61" s="71">
        <v>2.1999999999999999E-2</v>
      </c>
      <c r="O61" s="71">
        <v>0</v>
      </c>
      <c r="P61" t="s">
        <v>326</v>
      </c>
      <c r="Q61" s="1">
        <v>55</v>
      </c>
      <c r="R61" t="s">
        <v>121</v>
      </c>
      <c r="S61" s="70">
        <v>140</v>
      </c>
      <c r="T61" s="44" t="s">
        <v>234</v>
      </c>
      <c r="U61" t="s">
        <v>59</v>
      </c>
      <c r="V61" s="1">
        <v>8</v>
      </c>
      <c r="W61" s="44" t="s">
        <v>234</v>
      </c>
      <c r="X61" s="44" t="s">
        <v>234</v>
      </c>
      <c r="Y61" t="s">
        <v>267</v>
      </c>
      <c r="Z61" t="s">
        <v>254</v>
      </c>
      <c r="AA61" s="73">
        <v>12</v>
      </c>
      <c r="AB61" t="s">
        <v>267</v>
      </c>
      <c r="AC61" t="s">
        <v>57</v>
      </c>
      <c r="AD61" t="s">
        <v>268</v>
      </c>
      <c r="AE61" t="s">
        <v>234</v>
      </c>
      <c r="AF61" s="62" t="s">
        <v>234</v>
      </c>
      <c r="AG61" t="s">
        <v>59</v>
      </c>
      <c r="AH61" t="s">
        <v>59</v>
      </c>
      <c r="AJ61" t="s">
        <v>59</v>
      </c>
      <c r="AK61" t="s">
        <v>60</v>
      </c>
      <c r="AL61" t="s">
        <v>116</v>
      </c>
      <c r="AM61" t="s">
        <v>59</v>
      </c>
      <c r="AN61" s="1">
        <v>0.23</v>
      </c>
    </row>
    <row r="62" spans="1:40" x14ac:dyDescent="0.2">
      <c r="A62" s="21" t="s">
        <v>198</v>
      </c>
      <c r="B62" t="s">
        <v>142</v>
      </c>
      <c r="C62" t="s">
        <v>56</v>
      </c>
      <c r="D62" t="s">
        <v>72</v>
      </c>
      <c r="E62" t="s">
        <v>75</v>
      </c>
      <c r="F62" t="s">
        <v>58</v>
      </c>
      <c r="G62" t="s">
        <v>57</v>
      </c>
      <c r="H62" t="s">
        <v>57</v>
      </c>
      <c r="I62" t="s">
        <v>57</v>
      </c>
      <c r="J62" s="73">
        <v>6</v>
      </c>
      <c r="K62" t="s">
        <v>57</v>
      </c>
      <c r="L62" s="71">
        <v>1.0999999999999999E-2</v>
      </c>
      <c r="M62" s="71">
        <v>0</v>
      </c>
      <c r="N62" s="71">
        <v>1.0999999999999999E-2</v>
      </c>
      <c r="O62" s="71">
        <v>0</v>
      </c>
      <c r="P62" t="s">
        <v>326</v>
      </c>
      <c r="Q62" s="1">
        <v>55</v>
      </c>
      <c r="R62" t="s">
        <v>121</v>
      </c>
      <c r="S62" s="70">
        <v>127</v>
      </c>
      <c r="T62" s="44" t="s">
        <v>234</v>
      </c>
      <c r="U62" t="s">
        <v>59</v>
      </c>
      <c r="V62" s="1">
        <v>8</v>
      </c>
      <c r="W62" s="44" t="s">
        <v>234</v>
      </c>
      <c r="X62" s="44" t="s">
        <v>234</v>
      </c>
      <c r="Y62" t="s">
        <v>267</v>
      </c>
      <c r="Z62" t="s">
        <v>254</v>
      </c>
      <c r="AA62" s="73">
        <v>6</v>
      </c>
      <c r="AB62" t="s">
        <v>267</v>
      </c>
      <c r="AC62" t="s">
        <v>57</v>
      </c>
      <c r="AD62" t="s">
        <v>268</v>
      </c>
      <c r="AE62" t="s">
        <v>234</v>
      </c>
      <c r="AF62" s="62" t="s">
        <v>234</v>
      </c>
      <c r="AG62" t="s">
        <v>57</v>
      </c>
      <c r="AH62" t="s">
        <v>234</v>
      </c>
      <c r="AJ62" t="s">
        <v>59</v>
      </c>
      <c r="AK62" t="s">
        <v>60</v>
      </c>
      <c r="AL62" t="s">
        <v>116</v>
      </c>
      <c r="AM62" t="s">
        <v>59</v>
      </c>
      <c r="AN62" s="1">
        <v>0.23</v>
      </c>
    </row>
    <row r="63" spans="1:40" x14ac:dyDescent="0.2">
      <c r="A63" s="21" t="s">
        <v>199</v>
      </c>
      <c r="B63" t="s">
        <v>142</v>
      </c>
      <c r="C63" t="s">
        <v>56</v>
      </c>
      <c r="D63" t="s">
        <v>72</v>
      </c>
      <c r="E63" t="s">
        <v>75</v>
      </c>
      <c r="F63" t="s">
        <v>58</v>
      </c>
      <c r="G63" t="s">
        <v>57</v>
      </c>
      <c r="H63" t="s">
        <v>57</v>
      </c>
      <c r="I63" t="s">
        <v>57</v>
      </c>
      <c r="J63" s="73">
        <v>7</v>
      </c>
      <c r="K63" t="s">
        <v>57</v>
      </c>
      <c r="L63" s="71">
        <v>1.0999999999999999E-2</v>
      </c>
      <c r="M63" s="71">
        <v>0</v>
      </c>
      <c r="N63" s="71">
        <v>1.0999999999999999E-2</v>
      </c>
      <c r="O63" s="71">
        <v>0</v>
      </c>
      <c r="P63" t="s">
        <v>326</v>
      </c>
      <c r="Q63" s="1">
        <v>55</v>
      </c>
      <c r="R63" t="s">
        <v>121</v>
      </c>
      <c r="S63" s="70">
        <v>128</v>
      </c>
      <c r="T63" s="44" t="s">
        <v>234</v>
      </c>
      <c r="U63" t="s">
        <v>59</v>
      </c>
      <c r="V63" s="1">
        <v>8</v>
      </c>
      <c r="W63" s="44" t="s">
        <v>234</v>
      </c>
      <c r="X63" s="44" t="s">
        <v>234</v>
      </c>
      <c r="Y63" t="s">
        <v>267</v>
      </c>
      <c r="Z63" t="s">
        <v>254</v>
      </c>
      <c r="AA63" s="73">
        <v>7</v>
      </c>
      <c r="AB63" t="s">
        <v>267</v>
      </c>
      <c r="AC63" t="s">
        <v>57</v>
      </c>
      <c r="AD63" t="s">
        <v>268</v>
      </c>
      <c r="AE63" t="s">
        <v>234</v>
      </c>
      <c r="AF63" s="62" t="s">
        <v>234</v>
      </c>
      <c r="AG63" t="s">
        <v>57</v>
      </c>
      <c r="AH63" t="s">
        <v>234</v>
      </c>
      <c r="AJ63" t="s">
        <v>59</v>
      </c>
      <c r="AK63" t="s">
        <v>60</v>
      </c>
      <c r="AL63" t="s">
        <v>116</v>
      </c>
      <c r="AM63" t="s">
        <v>59</v>
      </c>
      <c r="AN63" s="1">
        <v>0.23</v>
      </c>
    </row>
    <row r="64" spans="1:40" x14ac:dyDescent="0.2">
      <c r="A64" s="21" t="s">
        <v>200</v>
      </c>
      <c r="B64" t="s">
        <v>142</v>
      </c>
      <c r="C64" t="s">
        <v>56</v>
      </c>
      <c r="D64" t="s">
        <v>72</v>
      </c>
      <c r="E64" t="s">
        <v>75</v>
      </c>
      <c r="F64" t="s">
        <v>58</v>
      </c>
      <c r="G64" t="s">
        <v>57</v>
      </c>
      <c r="H64" t="s">
        <v>57</v>
      </c>
      <c r="I64" t="s">
        <v>57</v>
      </c>
      <c r="J64" s="73">
        <v>7</v>
      </c>
      <c r="K64" t="s">
        <v>57</v>
      </c>
      <c r="L64" s="71">
        <v>1.0999999999999999E-2</v>
      </c>
      <c r="M64" s="71">
        <v>0</v>
      </c>
      <c r="N64" s="71">
        <v>1.0999999999999999E-2</v>
      </c>
      <c r="O64" s="71">
        <v>0</v>
      </c>
      <c r="P64" t="s">
        <v>326</v>
      </c>
      <c r="Q64" s="1">
        <v>55</v>
      </c>
      <c r="R64" t="s">
        <v>121</v>
      </c>
      <c r="S64" s="70">
        <v>128</v>
      </c>
      <c r="T64" s="44" t="s">
        <v>234</v>
      </c>
      <c r="U64" t="s">
        <v>59</v>
      </c>
      <c r="V64" s="1">
        <v>8</v>
      </c>
      <c r="W64" s="44" t="s">
        <v>234</v>
      </c>
      <c r="X64" s="44" t="s">
        <v>234</v>
      </c>
      <c r="Y64" t="s">
        <v>267</v>
      </c>
      <c r="Z64" t="s">
        <v>254</v>
      </c>
      <c r="AA64" s="73">
        <v>7</v>
      </c>
      <c r="AB64" t="s">
        <v>267</v>
      </c>
      <c r="AC64" t="s">
        <v>57</v>
      </c>
      <c r="AD64" t="s">
        <v>268</v>
      </c>
      <c r="AE64" t="s">
        <v>234</v>
      </c>
      <c r="AF64" s="62" t="s">
        <v>234</v>
      </c>
      <c r="AG64" t="s">
        <v>57</v>
      </c>
      <c r="AH64" t="s">
        <v>234</v>
      </c>
      <c r="AJ64" t="s">
        <v>59</v>
      </c>
      <c r="AK64" t="s">
        <v>60</v>
      </c>
      <c r="AL64" t="s">
        <v>116</v>
      </c>
      <c r="AM64" t="s">
        <v>59</v>
      </c>
      <c r="AN64" s="1">
        <v>0.23</v>
      </c>
    </row>
    <row r="65" spans="1:40" x14ac:dyDescent="0.2">
      <c r="A65" s="21" t="s">
        <v>201</v>
      </c>
      <c r="B65" t="s">
        <v>142</v>
      </c>
      <c r="C65" t="s">
        <v>56</v>
      </c>
      <c r="D65" t="s">
        <v>72</v>
      </c>
      <c r="E65" t="s">
        <v>75</v>
      </c>
      <c r="F65" t="s">
        <v>58</v>
      </c>
      <c r="G65" t="s">
        <v>57</v>
      </c>
      <c r="H65" t="s">
        <v>57</v>
      </c>
      <c r="I65" t="s">
        <v>57</v>
      </c>
      <c r="J65" s="73">
        <v>8</v>
      </c>
      <c r="K65" t="s">
        <v>57</v>
      </c>
      <c r="L65" s="71">
        <v>1.0999999999999999E-2</v>
      </c>
      <c r="M65" s="71">
        <v>0</v>
      </c>
      <c r="N65" s="71">
        <v>1.0999999999999999E-2</v>
      </c>
      <c r="O65" s="71">
        <v>0</v>
      </c>
      <c r="P65" t="s">
        <v>326</v>
      </c>
      <c r="Q65" s="1">
        <v>55</v>
      </c>
      <c r="R65" t="s">
        <v>121</v>
      </c>
      <c r="S65" s="70">
        <v>128</v>
      </c>
      <c r="T65" s="44" t="s">
        <v>234</v>
      </c>
      <c r="U65" t="s">
        <v>59</v>
      </c>
      <c r="V65" s="1">
        <v>8</v>
      </c>
      <c r="W65" s="44" t="s">
        <v>234</v>
      </c>
      <c r="X65" s="44" t="s">
        <v>234</v>
      </c>
      <c r="Y65" t="s">
        <v>267</v>
      </c>
      <c r="Z65" t="s">
        <v>254</v>
      </c>
      <c r="AA65" s="73">
        <v>8</v>
      </c>
      <c r="AB65" t="s">
        <v>267</v>
      </c>
      <c r="AC65" t="s">
        <v>57</v>
      </c>
      <c r="AD65" t="s">
        <v>268</v>
      </c>
      <c r="AE65" t="s">
        <v>234</v>
      </c>
      <c r="AF65" s="62" t="s">
        <v>234</v>
      </c>
      <c r="AG65" t="s">
        <v>57</v>
      </c>
      <c r="AH65" t="s">
        <v>234</v>
      </c>
      <c r="AJ65" t="s">
        <v>59</v>
      </c>
      <c r="AK65" t="s">
        <v>60</v>
      </c>
      <c r="AL65" t="s">
        <v>116</v>
      </c>
      <c r="AM65" t="s">
        <v>59</v>
      </c>
      <c r="AN65" s="1">
        <v>0.23</v>
      </c>
    </row>
    <row r="66" spans="1:40" x14ac:dyDescent="0.2">
      <c r="A66" s="21" t="s">
        <v>202</v>
      </c>
      <c r="B66" t="s">
        <v>142</v>
      </c>
      <c r="C66" t="s">
        <v>56</v>
      </c>
      <c r="D66" t="s">
        <v>72</v>
      </c>
      <c r="E66" t="s">
        <v>75</v>
      </c>
      <c r="F66" t="s">
        <v>58</v>
      </c>
      <c r="G66" t="s">
        <v>57</v>
      </c>
      <c r="H66" t="s">
        <v>57</v>
      </c>
      <c r="I66" t="s">
        <v>57</v>
      </c>
      <c r="J66" s="73">
        <v>10</v>
      </c>
      <c r="K66" t="s">
        <v>57</v>
      </c>
      <c r="L66" s="71">
        <v>0.02</v>
      </c>
      <c r="M66" s="71">
        <v>0</v>
      </c>
      <c r="N66" s="71">
        <v>0.02</v>
      </c>
      <c r="O66" s="71">
        <v>0</v>
      </c>
      <c r="P66" t="s">
        <v>326</v>
      </c>
      <c r="Q66" s="1">
        <v>55</v>
      </c>
      <c r="R66" t="s">
        <v>121</v>
      </c>
      <c r="S66" s="70">
        <v>121</v>
      </c>
      <c r="T66" s="44" t="s">
        <v>234</v>
      </c>
      <c r="U66" t="s">
        <v>59</v>
      </c>
      <c r="V66" s="1">
        <v>8</v>
      </c>
      <c r="W66" s="44" t="s">
        <v>234</v>
      </c>
      <c r="X66" s="44" t="s">
        <v>234</v>
      </c>
      <c r="Y66" t="s">
        <v>267</v>
      </c>
      <c r="Z66" t="s">
        <v>254</v>
      </c>
      <c r="AA66" s="73">
        <v>10</v>
      </c>
      <c r="AB66" t="s">
        <v>267</v>
      </c>
      <c r="AC66" t="s">
        <v>57</v>
      </c>
      <c r="AD66" t="s">
        <v>268</v>
      </c>
      <c r="AE66" t="s">
        <v>234</v>
      </c>
      <c r="AF66" s="62" t="s">
        <v>234</v>
      </c>
      <c r="AG66" t="s">
        <v>57</v>
      </c>
      <c r="AH66" t="s">
        <v>234</v>
      </c>
      <c r="AJ66" t="s">
        <v>59</v>
      </c>
      <c r="AK66" t="s">
        <v>60</v>
      </c>
      <c r="AL66" t="s">
        <v>116</v>
      </c>
      <c r="AM66" t="s">
        <v>59</v>
      </c>
      <c r="AN66" s="1">
        <v>0.23</v>
      </c>
    </row>
    <row r="67" spans="1:40" x14ac:dyDescent="0.2">
      <c r="A67" s="21" t="s">
        <v>203</v>
      </c>
      <c r="B67" t="s">
        <v>142</v>
      </c>
      <c r="C67" t="s">
        <v>56</v>
      </c>
      <c r="D67" t="s">
        <v>72</v>
      </c>
      <c r="E67" t="s">
        <v>75</v>
      </c>
      <c r="F67" t="s">
        <v>58</v>
      </c>
      <c r="G67" t="s">
        <v>57</v>
      </c>
      <c r="H67" t="s">
        <v>57</v>
      </c>
      <c r="I67" t="s">
        <v>57</v>
      </c>
      <c r="J67" s="73">
        <v>12</v>
      </c>
      <c r="K67" t="s">
        <v>57</v>
      </c>
      <c r="L67" s="71">
        <v>0.02</v>
      </c>
      <c r="M67" s="71">
        <v>0</v>
      </c>
      <c r="N67" s="71">
        <v>0.02</v>
      </c>
      <c r="O67" s="71">
        <v>0</v>
      </c>
      <c r="P67" t="s">
        <v>326</v>
      </c>
      <c r="Q67" s="1">
        <v>55</v>
      </c>
      <c r="R67" t="s">
        <v>121</v>
      </c>
      <c r="S67" s="70">
        <v>119</v>
      </c>
      <c r="T67" s="44" t="s">
        <v>234</v>
      </c>
      <c r="U67" t="s">
        <v>59</v>
      </c>
      <c r="V67" s="1">
        <v>8</v>
      </c>
      <c r="W67" s="44" t="s">
        <v>234</v>
      </c>
      <c r="X67" s="44" t="s">
        <v>234</v>
      </c>
      <c r="Y67" t="s">
        <v>267</v>
      </c>
      <c r="Z67" t="s">
        <v>254</v>
      </c>
      <c r="AA67" s="73">
        <v>12</v>
      </c>
      <c r="AB67" t="s">
        <v>267</v>
      </c>
      <c r="AC67" t="s">
        <v>57</v>
      </c>
      <c r="AD67" t="s">
        <v>268</v>
      </c>
      <c r="AE67" t="s">
        <v>234</v>
      </c>
      <c r="AF67" s="62" t="s">
        <v>234</v>
      </c>
      <c r="AG67" t="s">
        <v>57</v>
      </c>
      <c r="AH67" t="s">
        <v>234</v>
      </c>
      <c r="AJ67" t="s">
        <v>59</v>
      </c>
      <c r="AK67" t="s">
        <v>60</v>
      </c>
      <c r="AL67" t="s">
        <v>116</v>
      </c>
      <c r="AM67" t="s">
        <v>59</v>
      </c>
      <c r="AN67" s="1">
        <v>0.23</v>
      </c>
    </row>
    <row r="68" spans="1:40" x14ac:dyDescent="0.2">
      <c r="A68" s="21" t="s">
        <v>204</v>
      </c>
      <c r="B68" t="s">
        <v>142</v>
      </c>
      <c r="C68" t="s">
        <v>56</v>
      </c>
      <c r="D68" t="s">
        <v>72</v>
      </c>
      <c r="E68" t="s">
        <v>75</v>
      </c>
      <c r="F68" t="s">
        <v>58</v>
      </c>
      <c r="G68" t="s">
        <v>57</v>
      </c>
      <c r="H68" t="s">
        <v>57</v>
      </c>
      <c r="I68" t="s">
        <v>57</v>
      </c>
      <c r="J68" s="73">
        <v>10</v>
      </c>
      <c r="K68" t="s">
        <v>57</v>
      </c>
      <c r="L68" s="71">
        <v>2.1999999999999999E-2</v>
      </c>
      <c r="M68" s="71">
        <v>0</v>
      </c>
      <c r="N68" s="71">
        <v>2.1999999999999999E-2</v>
      </c>
      <c r="O68" s="71">
        <v>0</v>
      </c>
      <c r="P68" t="s">
        <v>326</v>
      </c>
      <c r="Q68" s="1">
        <v>55</v>
      </c>
      <c r="R68" t="s">
        <v>121</v>
      </c>
      <c r="S68" s="70">
        <v>137</v>
      </c>
      <c r="T68" s="44" t="s">
        <v>234</v>
      </c>
      <c r="U68" t="s">
        <v>59</v>
      </c>
      <c r="V68" s="1">
        <v>8</v>
      </c>
      <c r="W68" s="44" t="s">
        <v>234</v>
      </c>
      <c r="X68" s="44" t="s">
        <v>234</v>
      </c>
      <c r="Y68" t="s">
        <v>267</v>
      </c>
      <c r="Z68" t="s">
        <v>254</v>
      </c>
      <c r="AA68" s="73">
        <v>10</v>
      </c>
      <c r="AB68" t="s">
        <v>267</v>
      </c>
      <c r="AC68" t="s">
        <v>57</v>
      </c>
      <c r="AD68" t="s">
        <v>268</v>
      </c>
      <c r="AE68" t="s">
        <v>234</v>
      </c>
      <c r="AF68" s="62" t="s">
        <v>234</v>
      </c>
      <c r="AG68" t="s">
        <v>57</v>
      </c>
      <c r="AH68" t="s">
        <v>234</v>
      </c>
      <c r="AJ68" t="s">
        <v>59</v>
      </c>
      <c r="AK68" t="s">
        <v>60</v>
      </c>
      <c r="AL68" t="s">
        <v>116</v>
      </c>
      <c r="AM68" t="s">
        <v>59</v>
      </c>
      <c r="AN68" s="1">
        <v>0.23</v>
      </c>
    </row>
    <row r="69" spans="1:40" x14ac:dyDescent="0.2">
      <c r="A69" s="21" t="s">
        <v>205</v>
      </c>
      <c r="B69" t="s">
        <v>142</v>
      </c>
      <c r="C69" t="s">
        <v>56</v>
      </c>
      <c r="D69" t="s">
        <v>72</v>
      </c>
      <c r="E69" t="s">
        <v>75</v>
      </c>
      <c r="F69" t="s">
        <v>58</v>
      </c>
      <c r="G69" t="s">
        <v>57</v>
      </c>
      <c r="H69" t="s">
        <v>57</v>
      </c>
      <c r="I69" t="s">
        <v>57</v>
      </c>
      <c r="J69" s="73">
        <v>11</v>
      </c>
      <c r="K69" t="s">
        <v>57</v>
      </c>
      <c r="L69" s="71">
        <v>2.1999999999999999E-2</v>
      </c>
      <c r="M69" s="71">
        <v>0</v>
      </c>
      <c r="N69" s="71">
        <v>2.1999999999999999E-2</v>
      </c>
      <c r="O69" s="71">
        <v>0</v>
      </c>
      <c r="P69" t="s">
        <v>326</v>
      </c>
      <c r="Q69" s="1">
        <v>55</v>
      </c>
      <c r="R69" t="s">
        <v>121</v>
      </c>
      <c r="S69" s="70">
        <v>138</v>
      </c>
      <c r="T69" s="44" t="s">
        <v>234</v>
      </c>
      <c r="U69" t="s">
        <v>59</v>
      </c>
      <c r="V69" s="1">
        <v>8</v>
      </c>
      <c r="W69" s="44" t="s">
        <v>234</v>
      </c>
      <c r="X69" s="44" t="s">
        <v>234</v>
      </c>
      <c r="Y69" t="s">
        <v>267</v>
      </c>
      <c r="Z69" t="s">
        <v>254</v>
      </c>
      <c r="AA69" s="73">
        <v>11</v>
      </c>
      <c r="AB69" t="s">
        <v>267</v>
      </c>
      <c r="AC69" t="s">
        <v>57</v>
      </c>
      <c r="AD69" t="s">
        <v>268</v>
      </c>
      <c r="AE69" t="s">
        <v>234</v>
      </c>
      <c r="AF69" s="62" t="s">
        <v>234</v>
      </c>
      <c r="AG69" t="s">
        <v>57</v>
      </c>
      <c r="AH69" t="s">
        <v>234</v>
      </c>
      <c r="AJ69" t="s">
        <v>59</v>
      </c>
      <c r="AK69" t="s">
        <v>60</v>
      </c>
      <c r="AL69" t="s">
        <v>116</v>
      </c>
      <c r="AM69" t="s">
        <v>59</v>
      </c>
      <c r="AN69" s="1">
        <v>0.23</v>
      </c>
    </row>
    <row r="70" spans="1:40" x14ac:dyDescent="0.2">
      <c r="A70" s="21" t="s">
        <v>206</v>
      </c>
      <c r="B70" t="s">
        <v>142</v>
      </c>
      <c r="C70" t="s">
        <v>56</v>
      </c>
      <c r="D70" t="s">
        <v>72</v>
      </c>
      <c r="E70" t="s">
        <v>75</v>
      </c>
      <c r="F70" t="s">
        <v>58</v>
      </c>
      <c r="G70" t="s">
        <v>57</v>
      </c>
      <c r="H70" t="s">
        <v>57</v>
      </c>
      <c r="I70" t="s">
        <v>57</v>
      </c>
      <c r="J70" s="73">
        <v>12</v>
      </c>
      <c r="K70" t="s">
        <v>57</v>
      </c>
      <c r="L70" s="71">
        <v>2.1999999999999999E-2</v>
      </c>
      <c r="M70" s="71">
        <v>0</v>
      </c>
      <c r="N70" s="71">
        <v>2.1999999999999999E-2</v>
      </c>
      <c r="O70" s="71">
        <v>0</v>
      </c>
      <c r="P70" t="s">
        <v>326</v>
      </c>
      <c r="Q70" s="1">
        <v>55</v>
      </c>
      <c r="R70" t="s">
        <v>121</v>
      </c>
      <c r="S70" s="70">
        <v>140</v>
      </c>
      <c r="T70" s="44" t="s">
        <v>234</v>
      </c>
      <c r="U70" t="s">
        <v>59</v>
      </c>
      <c r="V70" s="1">
        <v>8</v>
      </c>
      <c r="W70" s="44" t="s">
        <v>234</v>
      </c>
      <c r="X70" s="44" t="s">
        <v>234</v>
      </c>
      <c r="Y70" t="s">
        <v>267</v>
      </c>
      <c r="Z70" t="s">
        <v>254</v>
      </c>
      <c r="AA70" s="73">
        <v>12</v>
      </c>
      <c r="AB70" t="s">
        <v>267</v>
      </c>
      <c r="AC70" t="s">
        <v>57</v>
      </c>
      <c r="AD70" t="s">
        <v>268</v>
      </c>
      <c r="AE70" t="s">
        <v>234</v>
      </c>
      <c r="AF70" s="62" t="s">
        <v>234</v>
      </c>
      <c r="AG70" t="s">
        <v>57</v>
      </c>
      <c r="AH70" t="s">
        <v>234</v>
      </c>
      <c r="AJ70" t="s">
        <v>59</v>
      </c>
      <c r="AK70" t="s">
        <v>60</v>
      </c>
      <c r="AL70" t="s">
        <v>116</v>
      </c>
      <c r="AM70" t="s">
        <v>59</v>
      </c>
      <c r="AN70" s="1">
        <v>0.23</v>
      </c>
    </row>
    <row r="71" spans="1:40" x14ac:dyDescent="0.2">
      <c r="A71" s="21" t="s">
        <v>207</v>
      </c>
      <c r="B71" t="s">
        <v>142</v>
      </c>
      <c r="C71" t="s">
        <v>56</v>
      </c>
      <c r="D71" t="s">
        <v>72</v>
      </c>
      <c r="E71" t="s">
        <v>75</v>
      </c>
      <c r="F71" t="s">
        <v>58</v>
      </c>
      <c r="G71" t="s">
        <v>57</v>
      </c>
      <c r="H71" t="s">
        <v>57</v>
      </c>
      <c r="I71" t="s">
        <v>57</v>
      </c>
      <c r="J71" s="73">
        <v>6</v>
      </c>
      <c r="K71" t="s">
        <v>57</v>
      </c>
      <c r="L71" s="71">
        <v>1.0999999999999999E-2</v>
      </c>
      <c r="M71" s="71">
        <v>0</v>
      </c>
      <c r="N71" s="71">
        <v>1.0999999999999999E-2</v>
      </c>
      <c r="O71" s="71">
        <v>0</v>
      </c>
      <c r="P71" t="s">
        <v>326</v>
      </c>
      <c r="Q71" s="1">
        <v>55</v>
      </c>
      <c r="R71" t="s">
        <v>121</v>
      </c>
      <c r="S71" s="70">
        <v>127</v>
      </c>
      <c r="T71" s="44" t="s">
        <v>234</v>
      </c>
      <c r="U71" t="s">
        <v>59</v>
      </c>
      <c r="V71" s="1">
        <v>8</v>
      </c>
      <c r="W71" s="44" t="s">
        <v>234</v>
      </c>
      <c r="X71" s="44" t="s">
        <v>234</v>
      </c>
      <c r="Y71" t="s">
        <v>119</v>
      </c>
      <c r="Z71" t="s">
        <v>254</v>
      </c>
      <c r="AA71" s="73">
        <v>6</v>
      </c>
      <c r="AB71" t="s">
        <v>59</v>
      </c>
      <c r="AC71" t="s">
        <v>59</v>
      </c>
      <c r="AD71" s="71" t="s">
        <v>118</v>
      </c>
      <c r="AE71" t="s">
        <v>59</v>
      </c>
      <c r="AF71" s="79" t="s">
        <v>321</v>
      </c>
      <c r="AG71" t="s">
        <v>59</v>
      </c>
      <c r="AH71" t="s">
        <v>59</v>
      </c>
      <c r="AJ71" t="s">
        <v>59</v>
      </c>
      <c r="AK71" t="s">
        <v>60</v>
      </c>
      <c r="AL71" t="s">
        <v>116</v>
      </c>
      <c r="AM71" t="s">
        <v>59</v>
      </c>
      <c r="AN71" s="1">
        <v>0.23</v>
      </c>
    </row>
    <row r="72" spans="1:40" x14ac:dyDescent="0.2">
      <c r="A72" s="21" t="s">
        <v>208</v>
      </c>
      <c r="B72" t="s">
        <v>142</v>
      </c>
      <c r="C72" t="s">
        <v>56</v>
      </c>
      <c r="D72" t="s">
        <v>72</v>
      </c>
      <c r="E72" t="s">
        <v>75</v>
      </c>
      <c r="F72" t="s">
        <v>58</v>
      </c>
      <c r="G72" t="s">
        <v>57</v>
      </c>
      <c r="H72" t="s">
        <v>57</v>
      </c>
      <c r="I72" t="s">
        <v>57</v>
      </c>
      <c r="J72" s="73">
        <v>7</v>
      </c>
      <c r="K72" t="s">
        <v>57</v>
      </c>
      <c r="L72" s="71">
        <v>1.0999999999999999E-2</v>
      </c>
      <c r="M72" s="71">
        <v>0</v>
      </c>
      <c r="N72" s="71">
        <v>1.0999999999999999E-2</v>
      </c>
      <c r="O72" s="71">
        <v>0</v>
      </c>
      <c r="P72" t="s">
        <v>326</v>
      </c>
      <c r="Q72" s="1">
        <v>55</v>
      </c>
      <c r="R72" t="s">
        <v>121</v>
      </c>
      <c r="S72" s="70">
        <v>128</v>
      </c>
      <c r="T72" s="44" t="s">
        <v>234</v>
      </c>
      <c r="U72" t="s">
        <v>59</v>
      </c>
      <c r="V72" s="1">
        <v>8</v>
      </c>
      <c r="W72" s="44" t="s">
        <v>234</v>
      </c>
      <c r="X72" s="44" t="s">
        <v>234</v>
      </c>
      <c r="Y72" t="s">
        <v>119</v>
      </c>
      <c r="Z72" t="s">
        <v>254</v>
      </c>
      <c r="AA72" s="73">
        <v>7</v>
      </c>
      <c r="AB72" t="s">
        <v>59</v>
      </c>
      <c r="AC72" t="s">
        <v>59</v>
      </c>
      <c r="AD72" s="71" t="s">
        <v>118</v>
      </c>
      <c r="AE72" t="s">
        <v>59</v>
      </c>
      <c r="AF72" s="79" t="s">
        <v>239</v>
      </c>
      <c r="AG72" t="s">
        <v>59</v>
      </c>
      <c r="AH72" t="s">
        <v>59</v>
      </c>
      <c r="AJ72" t="s">
        <v>59</v>
      </c>
      <c r="AK72" t="s">
        <v>60</v>
      </c>
      <c r="AL72" t="s">
        <v>116</v>
      </c>
      <c r="AM72" t="s">
        <v>59</v>
      </c>
      <c r="AN72" s="1">
        <v>0.23</v>
      </c>
    </row>
    <row r="73" spans="1:40" x14ac:dyDescent="0.2">
      <c r="A73" s="21" t="s">
        <v>209</v>
      </c>
      <c r="B73" t="s">
        <v>142</v>
      </c>
      <c r="C73" t="s">
        <v>56</v>
      </c>
      <c r="D73" t="s">
        <v>72</v>
      </c>
      <c r="E73" t="s">
        <v>75</v>
      </c>
      <c r="F73" t="s">
        <v>58</v>
      </c>
      <c r="G73" t="s">
        <v>57</v>
      </c>
      <c r="H73" t="s">
        <v>57</v>
      </c>
      <c r="I73" t="s">
        <v>57</v>
      </c>
      <c r="J73" s="73">
        <v>7</v>
      </c>
      <c r="K73" t="s">
        <v>57</v>
      </c>
      <c r="L73" s="71">
        <v>1.0999999999999999E-2</v>
      </c>
      <c r="M73" s="71">
        <v>0</v>
      </c>
      <c r="N73" s="71">
        <v>1.0999999999999999E-2</v>
      </c>
      <c r="O73" s="71">
        <v>0</v>
      </c>
      <c r="P73" t="s">
        <v>326</v>
      </c>
      <c r="Q73" s="1">
        <v>55</v>
      </c>
      <c r="R73" t="s">
        <v>121</v>
      </c>
      <c r="S73" s="70">
        <v>128</v>
      </c>
      <c r="T73" s="44" t="s">
        <v>234</v>
      </c>
      <c r="U73" t="s">
        <v>59</v>
      </c>
      <c r="V73" s="1">
        <v>8</v>
      </c>
      <c r="W73" s="44" t="s">
        <v>234</v>
      </c>
      <c r="X73" s="44" t="s">
        <v>234</v>
      </c>
      <c r="Y73" t="s">
        <v>119</v>
      </c>
      <c r="Z73" t="s">
        <v>254</v>
      </c>
      <c r="AA73" s="73">
        <v>7</v>
      </c>
      <c r="AB73" t="s">
        <v>59</v>
      </c>
      <c r="AC73" t="s">
        <v>59</v>
      </c>
      <c r="AD73" s="71" t="s">
        <v>118</v>
      </c>
      <c r="AE73" t="s">
        <v>59</v>
      </c>
      <c r="AF73" s="79" t="s">
        <v>239</v>
      </c>
      <c r="AG73" t="s">
        <v>59</v>
      </c>
      <c r="AH73" t="s">
        <v>59</v>
      </c>
      <c r="AJ73" t="s">
        <v>59</v>
      </c>
      <c r="AK73" t="s">
        <v>60</v>
      </c>
      <c r="AL73" t="s">
        <v>116</v>
      </c>
      <c r="AM73" t="s">
        <v>59</v>
      </c>
      <c r="AN73" s="1">
        <v>0.23</v>
      </c>
    </row>
    <row r="74" spans="1:40" x14ac:dyDescent="0.2">
      <c r="A74" s="21" t="s">
        <v>210</v>
      </c>
      <c r="B74" t="s">
        <v>142</v>
      </c>
      <c r="C74" t="s">
        <v>56</v>
      </c>
      <c r="D74" t="s">
        <v>72</v>
      </c>
      <c r="E74" t="s">
        <v>75</v>
      </c>
      <c r="F74" t="s">
        <v>58</v>
      </c>
      <c r="G74" t="s">
        <v>57</v>
      </c>
      <c r="H74" t="s">
        <v>57</v>
      </c>
      <c r="I74" t="s">
        <v>57</v>
      </c>
      <c r="J74" s="73">
        <v>8</v>
      </c>
      <c r="K74" t="s">
        <v>57</v>
      </c>
      <c r="L74" s="71">
        <v>1.0999999999999999E-2</v>
      </c>
      <c r="M74" s="71">
        <v>0</v>
      </c>
      <c r="N74" s="71">
        <v>1.0999999999999999E-2</v>
      </c>
      <c r="O74" s="71">
        <v>0</v>
      </c>
      <c r="P74" t="s">
        <v>326</v>
      </c>
      <c r="Q74" s="1">
        <v>55</v>
      </c>
      <c r="R74" t="s">
        <v>121</v>
      </c>
      <c r="S74" s="70">
        <v>128</v>
      </c>
      <c r="T74" s="44" t="s">
        <v>234</v>
      </c>
      <c r="U74" t="s">
        <v>59</v>
      </c>
      <c r="V74" s="1">
        <v>8</v>
      </c>
      <c r="W74" s="44" t="s">
        <v>234</v>
      </c>
      <c r="X74" s="44" t="s">
        <v>234</v>
      </c>
      <c r="Y74" t="s">
        <v>119</v>
      </c>
      <c r="Z74" t="s">
        <v>254</v>
      </c>
      <c r="AA74" s="73">
        <v>8</v>
      </c>
      <c r="AB74" t="s">
        <v>59</v>
      </c>
      <c r="AC74" t="s">
        <v>59</v>
      </c>
      <c r="AD74" s="71" t="s">
        <v>118</v>
      </c>
      <c r="AE74" t="s">
        <v>59</v>
      </c>
      <c r="AF74" s="79" t="s">
        <v>239</v>
      </c>
      <c r="AG74" t="s">
        <v>59</v>
      </c>
      <c r="AH74" t="s">
        <v>59</v>
      </c>
      <c r="AJ74" t="s">
        <v>59</v>
      </c>
      <c r="AK74" t="s">
        <v>60</v>
      </c>
      <c r="AL74" t="s">
        <v>116</v>
      </c>
      <c r="AM74" t="s">
        <v>59</v>
      </c>
      <c r="AN74" s="1">
        <v>0.23</v>
      </c>
    </row>
    <row r="75" spans="1:40" x14ac:dyDescent="0.2">
      <c r="A75" s="21" t="s">
        <v>211</v>
      </c>
      <c r="B75" t="s">
        <v>142</v>
      </c>
      <c r="C75" t="s">
        <v>56</v>
      </c>
      <c r="D75" t="s">
        <v>72</v>
      </c>
      <c r="E75" t="s">
        <v>75</v>
      </c>
      <c r="F75" t="s">
        <v>58</v>
      </c>
      <c r="G75" t="s">
        <v>57</v>
      </c>
      <c r="H75" t="s">
        <v>57</v>
      </c>
      <c r="I75" t="s">
        <v>57</v>
      </c>
      <c r="J75" s="73">
        <v>10</v>
      </c>
      <c r="K75" t="s">
        <v>57</v>
      </c>
      <c r="L75" s="71">
        <v>0.02</v>
      </c>
      <c r="M75" s="71">
        <v>0</v>
      </c>
      <c r="N75" s="71">
        <v>0.02</v>
      </c>
      <c r="O75" s="71">
        <v>0</v>
      </c>
      <c r="P75" t="s">
        <v>326</v>
      </c>
      <c r="Q75" s="1">
        <v>55</v>
      </c>
      <c r="R75" t="s">
        <v>121</v>
      </c>
      <c r="S75" s="70">
        <v>121</v>
      </c>
      <c r="T75" s="44" t="s">
        <v>234</v>
      </c>
      <c r="U75" t="s">
        <v>59</v>
      </c>
      <c r="V75" s="1">
        <v>8</v>
      </c>
      <c r="W75" s="44" t="s">
        <v>234</v>
      </c>
      <c r="X75" s="44" t="s">
        <v>234</v>
      </c>
      <c r="Y75" t="s">
        <v>119</v>
      </c>
      <c r="Z75" t="s">
        <v>254</v>
      </c>
      <c r="AA75" s="73">
        <v>10</v>
      </c>
      <c r="AB75" t="s">
        <v>59</v>
      </c>
      <c r="AC75" t="s">
        <v>59</v>
      </c>
      <c r="AD75" s="71" t="s">
        <v>118</v>
      </c>
      <c r="AE75" t="s">
        <v>59</v>
      </c>
      <c r="AF75" s="79" t="s">
        <v>322</v>
      </c>
      <c r="AG75" t="s">
        <v>59</v>
      </c>
      <c r="AH75" t="s">
        <v>59</v>
      </c>
      <c r="AJ75" t="s">
        <v>59</v>
      </c>
      <c r="AK75" t="s">
        <v>60</v>
      </c>
      <c r="AL75" t="s">
        <v>116</v>
      </c>
      <c r="AM75" t="s">
        <v>59</v>
      </c>
      <c r="AN75" s="1">
        <v>0.23</v>
      </c>
    </row>
    <row r="76" spans="1:40" x14ac:dyDescent="0.2">
      <c r="A76" s="21" t="s">
        <v>212</v>
      </c>
      <c r="B76" t="s">
        <v>142</v>
      </c>
      <c r="C76" t="s">
        <v>56</v>
      </c>
      <c r="D76" t="s">
        <v>72</v>
      </c>
      <c r="E76" t="s">
        <v>75</v>
      </c>
      <c r="F76" t="s">
        <v>58</v>
      </c>
      <c r="G76" t="s">
        <v>57</v>
      </c>
      <c r="H76" t="s">
        <v>57</v>
      </c>
      <c r="I76" t="s">
        <v>57</v>
      </c>
      <c r="J76" s="73">
        <v>12</v>
      </c>
      <c r="K76" t="s">
        <v>57</v>
      </c>
      <c r="L76" s="71">
        <v>0.02</v>
      </c>
      <c r="M76" s="71">
        <v>0</v>
      </c>
      <c r="N76" s="71">
        <v>0.02</v>
      </c>
      <c r="O76" s="71">
        <v>0</v>
      </c>
      <c r="P76" t="s">
        <v>326</v>
      </c>
      <c r="Q76" s="1">
        <v>55</v>
      </c>
      <c r="R76" t="s">
        <v>121</v>
      </c>
      <c r="S76" s="70">
        <v>119</v>
      </c>
      <c r="T76" s="44" t="s">
        <v>234</v>
      </c>
      <c r="U76" t="s">
        <v>59</v>
      </c>
      <c r="V76" s="1">
        <v>8</v>
      </c>
      <c r="W76" s="44" t="s">
        <v>234</v>
      </c>
      <c r="X76" s="44" t="s">
        <v>234</v>
      </c>
      <c r="Y76" t="s">
        <v>119</v>
      </c>
      <c r="Z76" t="s">
        <v>254</v>
      </c>
      <c r="AA76" s="73">
        <v>12</v>
      </c>
      <c r="AB76" t="s">
        <v>59</v>
      </c>
      <c r="AC76" t="s">
        <v>59</v>
      </c>
      <c r="AD76" s="71" t="s">
        <v>118</v>
      </c>
      <c r="AE76" t="s">
        <v>59</v>
      </c>
      <c r="AF76" s="79" t="s">
        <v>322</v>
      </c>
      <c r="AG76" t="s">
        <v>59</v>
      </c>
      <c r="AH76" t="s">
        <v>59</v>
      </c>
      <c r="AJ76" t="s">
        <v>59</v>
      </c>
      <c r="AK76" t="s">
        <v>60</v>
      </c>
      <c r="AL76" t="s">
        <v>116</v>
      </c>
      <c r="AM76" t="s">
        <v>59</v>
      </c>
      <c r="AN76" s="1">
        <v>0.23</v>
      </c>
    </row>
    <row r="77" spans="1:40" x14ac:dyDescent="0.2">
      <c r="A77" s="21" t="s">
        <v>213</v>
      </c>
      <c r="B77" t="s">
        <v>142</v>
      </c>
      <c r="C77" t="s">
        <v>56</v>
      </c>
      <c r="D77" t="s">
        <v>72</v>
      </c>
      <c r="E77" t="s">
        <v>75</v>
      </c>
      <c r="F77" t="s">
        <v>58</v>
      </c>
      <c r="G77" t="s">
        <v>57</v>
      </c>
      <c r="H77" t="s">
        <v>57</v>
      </c>
      <c r="I77" t="s">
        <v>57</v>
      </c>
      <c r="J77" s="73">
        <v>10</v>
      </c>
      <c r="K77" t="s">
        <v>57</v>
      </c>
      <c r="L77" s="71">
        <v>2.1999999999999999E-2</v>
      </c>
      <c r="M77" s="71">
        <v>0</v>
      </c>
      <c r="N77" s="71">
        <v>2.1999999999999999E-2</v>
      </c>
      <c r="O77" s="71">
        <v>0</v>
      </c>
      <c r="P77" t="s">
        <v>326</v>
      </c>
      <c r="Q77" s="1">
        <v>55</v>
      </c>
      <c r="R77" t="s">
        <v>121</v>
      </c>
      <c r="S77" s="70">
        <v>137</v>
      </c>
      <c r="T77" s="44" t="s">
        <v>234</v>
      </c>
      <c r="U77" t="s">
        <v>59</v>
      </c>
      <c r="V77" s="1">
        <v>8</v>
      </c>
      <c r="W77" s="44" t="s">
        <v>234</v>
      </c>
      <c r="X77" s="44" t="s">
        <v>234</v>
      </c>
      <c r="Y77" t="s">
        <v>119</v>
      </c>
      <c r="Z77" t="s">
        <v>254</v>
      </c>
      <c r="AA77" s="73">
        <v>10</v>
      </c>
      <c r="AB77" t="s">
        <v>59</v>
      </c>
      <c r="AC77" t="s">
        <v>59</v>
      </c>
      <c r="AD77" s="71" t="s">
        <v>118</v>
      </c>
      <c r="AE77" t="s">
        <v>59</v>
      </c>
      <c r="AF77" s="79" t="s">
        <v>323</v>
      </c>
      <c r="AG77" t="s">
        <v>59</v>
      </c>
      <c r="AH77" t="s">
        <v>59</v>
      </c>
      <c r="AJ77" t="s">
        <v>59</v>
      </c>
      <c r="AK77" t="s">
        <v>60</v>
      </c>
      <c r="AL77" t="s">
        <v>116</v>
      </c>
      <c r="AM77" t="s">
        <v>59</v>
      </c>
      <c r="AN77" s="1">
        <v>0.23</v>
      </c>
    </row>
    <row r="78" spans="1:40" x14ac:dyDescent="0.2">
      <c r="A78" s="21" t="s">
        <v>214</v>
      </c>
      <c r="B78" t="s">
        <v>142</v>
      </c>
      <c r="C78" t="s">
        <v>56</v>
      </c>
      <c r="D78" t="s">
        <v>72</v>
      </c>
      <c r="E78" t="s">
        <v>75</v>
      </c>
      <c r="F78" t="s">
        <v>58</v>
      </c>
      <c r="G78" t="s">
        <v>57</v>
      </c>
      <c r="H78" t="s">
        <v>57</v>
      </c>
      <c r="I78" t="s">
        <v>57</v>
      </c>
      <c r="J78" s="73">
        <v>11</v>
      </c>
      <c r="K78" t="s">
        <v>57</v>
      </c>
      <c r="L78" s="71">
        <v>2.1999999999999999E-2</v>
      </c>
      <c r="M78" s="71">
        <v>0</v>
      </c>
      <c r="N78" s="71">
        <v>2.1999999999999999E-2</v>
      </c>
      <c r="O78" s="71">
        <v>0</v>
      </c>
      <c r="P78" t="s">
        <v>326</v>
      </c>
      <c r="Q78" s="1">
        <v>55</v>
      </c>
      <c r="R78" t="s">
        <v>121</v>
      </c>
      <c r="S78" s="70">
        <v>138</v>
      </c>
      <c r="T78" s="44" t="s">
        <v>234</v>
      </c>
      <c r="U78" t="s">
        <v>59</v>
      </c>
      <c r="V78" s="1">
        <v>8</v>
      </c>
      <c r="W78" s="44" t="s">
        <v>234</v>
      </c>
      <c r="X78" s="44" t="s">
        <v>234</v>
      </c>
      <c r="Y78" t="s">
        <v>119</v>
      </c>
      <c r="Z78" t="s">
        <v>254</v>
      </c>
      <c r="AA78" s="73">
        <v>11</v>
      </c>
      <c r="AB78" t="s">
        <v>59</v>
      </c>
      <c r="AC78" t="s">
        <v>59</v>
      </c>
      <c r="AD78" s="71" t="s">
        <v>118</v>
      </c>
      <c r="AE78" t="s">
        <v>59</v>
      </c>
      <c r="AF78" s="79" t="s">
        <v>323</v>
      </c>
      <c r="AG78" t="s">
        <v>59</v>
      </c>
      <c r="AH78" t="s">
        <v>59</v>
      </c>
      <c r="AJ78" t="s">
        <v>59</v>
      </c>
      <c r="AK78" t="s">
        <v>60</v>
      </c>
      <c r="AL78" t="s">
        <v>116</v>
      </c>
      <c r="AM78" t="s">
        <v>59</v>
      </c>
      <c r="AN78" s="1">
        <v>0.23</v>
      </c>
    </row>
    <row r="79" spans="1:40" x14ac:dyDescent="0.2">
      <c r="A79" s="21" t="s">
        <v>215</v>
      </c>
      <c r="B79" t="s">
        <v>142</v>
      </c>
      <c r="C79" t="s">
        <v>56</v>
      </c>
      <c r="D79" t="s">
        <v>72</v>
      </c>
      <c r="E79" t="s">
        <v>75</v>
      </c>
      <c r="F79" t="s">
        <v>58</v>
      </c>
      <c r="G79" t="s">
        <v>57</v>
      </c>
      <c r="H79" t="s">
        <v>57</v>
      </c>
      <c r="I79" t="s">
        <v>57</v>
      </c>
      <c r="J79" s="73">
        <v>12</v>
      </c>
      <c r="K79" t="s">
        <v>57</v>
      </c>
      <c r="L79" s="71">
        <v>2.1999999999999999E-2</v>
      </c>
      <c r="M79" s="71">
        <v>0</v>
      </c>
      <c r="N79" s="71">
        <v>2.1999999999999999E-2</v>
      </c>
      <c r="O79" s="71">
        <v>0</v>
      </c>
      <c r="P79" t="s">
        <v>326</v>
      </c>
      <c r="Q79" s="1">
        <v>55</v>
      </c>
      <c r="R79" t="s">
        <v>121</v>
      </c>
      <c r="S79" s="70">
        <v>140</v>
      </c>
      <c r="T79" s="44" t="s">
        <v>234</v>
      </c>
      <c r="U79" t="s">
        <v>59</v>
      </c>
      <c r="V79" s="1">
        <v>8</v>
      </c>
      <c r="W79" s="44" t="s">
        <v>234</v>
      </c>
      <c r="X79" s="44" t="s">
        <v>234</v>
      </c>
      <c r="Y79" t="s">
        <v>119</v>
      </c>
      <c r="Z79" t="s">
        <v>254</v>
      </c>
      <c r="AA79" s="73">
        <v>12</v>
      </c>
      <c r="AB79" t="s">
        <v>59</v>
      </c>
      <c r="AC79" t="s">
        <v>59</v>
      </c>
      <c r="AD79" s="71" t="s">
        <v>118</v>
      </c>
      <c r="AE79" t="s">
        <v>59</v>
      </c>
      <c r="AF79" s="79" t="s">
        <v>323</v>
      </c>
      <c r="AG79" t="s">
        <v>59</v>
      </c>
      <c r="AH79" t="s">
        <v>59</v>
      </c>
      <c r="AJ79" t="s">
        <v>59</v>
      </c>
      <c r="AK79" t="s">
        <v>60</v>
      </c>
      <c r="AL79" t="s">
        <v>116</v>
      </c>
      <c r="AM79" t="s">
        <v>59</v>
      </c>
      <c r="AN79" s="1">
        <v>0.23</v>
      </c>
    </row>
    <row r="80" spans="1:40" x14ac:dyDescent="0.2">
      <c r="A80" s="21" t="s">
        <v>216</v>
      </c>
      <c r="B80" t="s">
        <v>142</v>
      </c>
      <c r="C80" t="s">
        <v>56</v>
      </c>
      <c r="D80" t="s">
        <v>72</v>
      </c>
      <c r="E80" t="s">
        <v>75</v>
      </c>
      <c r="F80" t="s">
        <v>58</v>
      </c>
      <c r="G80" t="s">
        <v>57</v>
      </c>
      <c r="H80" t="s">
        <v>57</v>
      </c>
      <c r="I80" t="s">
        <v>57</v>
      </c>
      <c r="J80" s="70">
        <v>4</v>
      </c>
      <c r="K80" t="s">
        <v>57</v>
      </c>
      <c r="L80" s="71">
        <v>1.4999999999999999E-2</v>
      </c>
      <c r="M80" s="71">
        <v>1.4E-2</v>
      </c>
      <c r="N80" s="71">
        <v>1.4999999999999999E-2</v>
      </c>
      <c r="O80" s="71">
        <v>3.3000000000000002E-2</v>
      </c>
      <c r="P80" t="s">
        <v>59</v>
      </c>
      <c r="Q80" s="1">
        <v>55</v>
      </c>
      <c r="R80" t="s">
        <v>121</v>
      </c>
      <c r="S80" s="70">
        <v>129</v>
      </c>
      <c r="T80" s="44" t="s">
        <v>234</v>
      </c>
      <c r="U80" t="s">
        <v>59</v>
      </c>
      <c r="V80" s="1">
        <v>8</v>
      </c>
      <c r="W80" s="44" t="s">
        <v>234</v>
      </c>
      <c r="X80" s="44" t="s">
        <v>234</v>
      </c>
      <c r="Y80" t="s">
        <v>119</v>
      </c>
      <c r="Z80" t="s">
        <v>254</v>
      </c>
      <c r="AA80" s="70">
        <v>4</v>
      </c>
      <c r="AB80" t="s">
        <v>59</v>
      </c>
      <c r="AC80" t="s">
        <v>59</v>
      </c>
      <c r="AD80" s="71" t="s">
        <v>5</v>
      </c>
      <c r="AE80" t="s">
        <v>59</v>
      </c>
      <c r="AF80" s="79" t="s">
        <v>324</v>
      </c>
      <c r="AG80" t="s">
        <v>59</v>
      </c>
      <c r="AH80" t="s">
        <v>59</v>
      </c>
      <c r="AJ80" t="s">
        <v>59</v>
      </c>
      <c r="AK80" t="s">
        <v>141</v>
      </c>
      <c r="AL80" t="s">
        <v>116</v>
      </c>
      <c r="AM80" t="s">
        <v>59</v>
      </c>
      <c r="AN80" s="1">
        <v>0.2</v>
      </c>
    </row>
    <row r="81" spans="1:40" x14ac:dyDescent="0.2">
      <c r="A81" s="21" t="s">
        <v>217</v>
      </c>
      <c r="B81" t="s">
        <v>142</v>
      </c>
      <c r="C81" t="s">
        <v>56</v>
      </c>
      <c r="D81" t="s">
        <v>72</v>
      </c>
      <c r="E81" t="s">
        <v>75</v>
      </c>
      <c r="F81" t="s">
        <v>58</v>
      </c>
      <c r="G81" t="s">
        <v>57</v>
      </c>
      <c r="H81" t="s">
        <v>57</v>
      </c>
      <c r="I81" t="s">
        <v>57</v>
      </c>
      <c r="J81" s="70">
        <v>6</v>
      </c>
      <c r="K81" t="s">
        <v>57</v>
      </c>
      <c r="L81" s="71">
        <v>1.6E-2</v>
      </c>
      <c r="M81" s="71">
        <v>1.6E-2</v>
      </c>
      <c r="N81" s="71">
        <v>1.6E-2</v>
      </c>
      <c r="O81" s="71">
        <v>3.1E-2</v>
      </c>
      <c r="P81" t="s">
        <v>59</v>
      </c>
      <c r="Q81" s="1">
        <v>55</v>
      </c>
      <c r="R81" t="s">
        <v>121</v>
      </c>
      <c r="S81" s="70">
        <v>138</v>
      </c>
      <c r="T81" s="44" t="s">
        <v>234</v>
      </c>
      <c r="U81" t="s">
        <v>59</v>
      </c>
      <c r="V81" s="1">
        <v>8</v>
      </c>
      <c r="W81" s="44" t="s">
        <v>234</v>
      </c>
      <c r="X81" s="44" t="s">
        <v>234</v>
      </c>
      <c r="Y81" t="s">
        <v>119</v>
      </c>
      <c r="Z81" t="s">
        <v>254</v>
      </c>
      <c r="AA81" s="70">
        <v>6</v>
      </c>
      <c r="AB81" t="s">
        <v>59</v>
      </c>
      <c r="AC81" t="s">
        <v>59</v>
      </c>
      <c r="AD81" s="71" t="s">
        <v>118</v>
      </c>
      <c r="AE81" t="s">
        <v>59</v>
      </c>
      <c r="AF81" s="79" t="s">
        <v>313</v>
      </c>
      <c r="AG81" t="s">
        <v>59</v>
      </c>
      <c r="AH81" t="s">
        <v>59</v>
      </c>
      <c r="AJ81" t="s">
        <v>59</v>
      </c>
      <c r="AK81" t="s">
        <v>141</v>
      </c>
      <c r="AL81" t="s">
        <v>116</v>
      </c>
      <c r="AM81" t="s">
        <v>59</v>
      </c>
      <c r="AN81" s="1">
        <v>0.2</v>
      </c>
    </row>
    <row r="82" spans="1:40" x14ac:dyDescent="0.2">
      <c r="A82" s="21" t="s">
        <v>218</v>
      </c>
      <c r="B82" t="s">
        <v>142</v>
      </c>
      <c r="C82" t="s">
        <v>56</v>
      </c>
      <c r="D82" t="s">
        <v>72</v>
      </c>
      <c r="E82" t="s">
        <v>75</v>
      </c>
      <c r="F82" t="s">
        <v>58</v>
      </c>
      <c r="G82" t="s">
        <v>57</v>
      </c>
      <c r="H82" t="s">
        <v>57</v>
      </c>
      <c r="I82" t="s">
        <v>57</v>
      </c>
      <c r="J82" s="70">
        <v>7</v>
      </c>
      <c r="K82" t="s">
        <v>57</v>
      </c>
      <c r="L82" s="71">
        <v>1.4999999999999999E-2</v>
      </c>
      <c r="M82" s="71">
        <v>1.4999999999999999E-2</v>
      </c>
      <c r="N82" s="71">
        <v>1.4999999999999999E-2</v>
      </c>
      <c r="O82" s="71">
        <v>3.2000000000000001E-2</v>
      </c>
      <c r="P82" t="s">
        <v>59</v>
      </c>
      <c r="Q82" s="1">
        <v>55</v>
      </c>
      <c r="R82" t="s">
        <v>121</v>
      </c>
      <c r="S82" s="70">
        <v>138</v>
      </c>
      <c r="T82" s="44" t="s">
        <v>234</v>
      </c>
      <c r="U82" t="s">
        <v>59</v>
      </c>
      <c r="V82" s="1">
        <v>8</v>
      </c>
      <c r="W82" s="44" t="s">
        <v>234</v>
      </c>
      <c r="X82" s="44" t="s">
        <v>234</v>
      </c>
      <c r="Y82" t="s">
        <v>119</v>
      </c>
      <c r="Z82" t="s">
        <v>254</v>
      </c>
      <c r="AA82" s="70">
        <v>7</v>
      </c>
      <c r="AB82" t="s">
        <v>59</v>
      </c>
      <c r="AC82" t="s">
        <v>59</v>
      </c>
      <c r="AD82" s="71" t="s">
        <v>118</v>
      </c>
      <c r="AE82" t="s">
        <v>59</v>
      </c>
      <c r="AF82" s="79" t="s">
        <v>313</v>
      </c>
      <c r="AG82" t="s">
        <v>59</v>
      </c>
      <c r="AH82" t="s">
        <v>59</v>
      </c>
      <c r="AJ82" t="s">
        <v>59</v>
      </c>
      <c r="AK82" t="s">
        <v>141</v>
      </c>
      <c r="AL82" t="s">
        <v>116</v>
      </c>
      <c r="AM82" t="s">
        <v>59</v>
      </c>
      <c r="AN82" s="1">
        <v>0.2</v>
      </c>
    </row>
    <row r="83" spans="1:40" x14ac:dyDescent="0.2">
      <c r="A83" s="21" t="s">
        <v>219</v>
      </c>
      <c r="B83" t="s">
        <v>142</v>
      </c>
      <c r="C83" t="s">
        <v>56</v>
      </c>
      <c r="D83" t="s">
        <v>72</v>
      </c>
      <c r="E83" t="s">
        <v>75</v>
      </c>
      <c r="F83" t="s">
        <v>58</v>
      </c>
      <c r="G83" t="s">
        <v>57</v>
      </c>
      <c r="H83" t="s">
        <v>57</v>
      </c>
      <c r="I83" t="s">
        <v>57</v>
      </c>
      <c r="J83" s="70">
        <v>10</v>
      </c>
      <c r="K83" t="s">
        <v>57</v>
      </c>
      <c r="L83" s="71">
        <v>3.3000000000000002E-2</v>
      </c>
      <c r="M83" s="71">
        <v>1.7999999999999999E-2</v>
      </c>
      <c r="N83" s="71">
        <v>3.3000000000000002E-2</v>
      </c>
      <c r="O83" s="71">
        <v>3.4000000000000002E-2</v>
      </c>
      <c r="P83" t="s">
        <v>59</v>
      </c>
      <c r="Q83" s="1">
        <v>55</v>
      </c>
      <c r="R83" t="s">
        <v>121</v>
      </c>
      <c r="S83" s="70">
        <v>143</v>
      </c>
      <c r="T83" s="44" t="s">
        <v>234</v>
      </c>
      <c r="U83" t="s">
        <v>59</v>
      </c>
      <c r="V83" s="1">
        <v>8</v>
      </c>
      <c r="W83" s="44" t="s">
        <v>234</v>
      </c>
      <c r="X83" s="44" t="s">
        <v>234</v>
      </c>
      <c r="Y83" t="s">
        <v>119</v>
      </c>
      <c r="Z83" t="s">
        <v>254</v>
      </c>
      <c r="AA83" s="70">
        <v>10</v>
      </c>
      <c r="AB83" t="s">
        <v>59</v>
      </c>
      <c r="AC83" t="s">
        <v>59</v>
      </c>
      <c r="AD83" s="71" t="s">
        <v>118</v>
      </c>
      <c r="AE83" t="s">
        <v>59</v>
      </c>
      <c r="AF83" s="79" t="s">
        <v>325</v>
      </c>
      <c r="AG83" t="s">
        <v>59</v>
      </c>
      <c r="AH83" t="s">
        <v>59</v>
      </c>
      <c r="AJ83" t="s">
        <v>59</v>
      </c>
      <c r="AK83" t="s">
        <v>141</v>
      </c>
      <c r="AL83" t="s">
        <v>116</v>
      </c>
      <c r="AM83" t="s">
        <v>59</v>
      </c>
      <c r="AN83" s="1">
        <v>0.2</v>
      </c>
    </row>
    <row r="84" spans="1:40" x14ac:dyDescent="0.2">
      <c r="A84" s="21" t="s">
        <v>220</v>
      </c>
      <c r="B84" t="s">
        <v>142</v>
      </c>
      <c r="C84" t="s">
        <v>56</v>
      </c>
      <c r="D84" t="s">
        <v>72</v>
      </c>
      <c r="E84" t="s">
        <v>75</v>
      </c>
      <c r="F84" t="s">
        <v>58</v>
      </c>
      <c r="G84" t="s">
        <v>57</v>
      </c>
      <c r="H84" t="s">
        <v>57</v>
      </c>
      <c r="I84" t="s">
        <v>57</v>
      </c>
      <c r="J84" s="70">
        <v>12</v>
      </c>
      <c r="K84" t="s">
        <v>57</v>
      </c>
      <c r="L84" s="71">
        <v>3.3000000000000002E-2</v>
      </c>
      <c r="M84" s="71">
        <v>1.7999999999999999E-2</v>
      </c>
      <c r="N84" s="71">
        <v>3.3000000000000002E-2</v>
      </c>
      <c r="O84" s="71">
        <v>6.7000000000000004E-2</v>
      </c>
      <c r="P84" t="s">
        <v>59</v>
      </c>
      <c r="Q84" s="1">
        <v>55</v>
      </c>
      <c r="R84" t="s">
        <v>121</v>
      </c>
      <c r="S84" s="70">
        <v>138</v>
      </c>
      <c r="T84" s="44" t="s">
        <v>234</v>
      </c>
      <c r="U84" t="s">
        <v>59</v>
      </c>
      <c r="V84" s="1">
        <v>8</v>
      </c>
      <c r="W84" s="44" t="s">
        <v>234</v>
      </c>
      <c r="X84" s="44" t="s">
        <v>234</v>
      </c>
      <c r="Y84" t="s">
        <v>119</v>
      </c>
      <c r="Z84" t="s">
        <v>254</v>
      </c>
      <c r="AA84" s="70">
        <v>12</v>
      </c>
      <c r="AB84" t="s">
        <v>59</v>
      </c>
      <c r="AC84" t="s">
        <v>59</v>
      </c>
      <c r="AD84" s="71" t="s">
        <v>118</v>
      </c>
      <c r="AE84" t="s">
        <v>59</v>
      </c>
      <c r="AF84" s="79" t="s">
        <v>325</v>
      </c>
      <c r="AG84" t="s">
        <v>59</v>
      </c>
      <c r="AH84" t="s">
        <v>59</v>
      </c>
      <c r="AJ84" t="s">
        <v>59</v>
      </c>
      <c r="AK84" t="s">
        <v>141</v>
      </c>
      <c r="AL84" t="s">
        <v>116</v>
      </c>
      <c r="AM84" t="s">
        <v>59</v>
      </c>
      <c r="AN84" s="1">
        <v>0.2</v>
      </c>
    </row>
    <row r="85" spans="1:40" x14ac:dyDescent="0.2">
      <c r="A85" s="21" t="s">
        <v>221</v>
      </c>
      <c r="B85" t="s">
        <v>142</v>
      </c>
      <c r="C85" t="s">
        <v>56</v>
      </c>
      <c r="D85" t="s">
        <v>72</v>
      </c>
      <c r="E85" t="s">
        <v>75</v>
      </c>
      <c r="F85" t="s">
        <v>58</v>
      </c>
      <c r="G85" t="s">
        <v>57</v>
      </c>
      <c r="H85" t="s">
        <v>57</v>
      </c>
      <c r="I85" t="s">
        <v>57</v>
      </c>
      <c r="J85" s="70">
        <v>4</v>
      </c>
      <c r="K85" t="s">
        <v>57</v>
      </c>
      <c r="L85" s="71">
        <v>1.4999999999999999E-2</v>
      </c>
      <c r="M85" s="71">
        <v>1.4E-2</v>
      </c>
      <c r="N85" s="71">
        <v>1.4999999999999999E-2</v>
      </c>
      <c r="O85" s="71">
        <v>3.3000000000000002E-2</v>
      </c>
      <c r="P85" t="s">
        <v>59</v>
      </c>
      <c r="Q85" s="1">
        <v>55</v>
      </c>
      <c r="R85" t="s">
        <v>121</v>
      </c>
      <c r="S85" s="70">
        <v>132</v>
      </c>
      <c r="T85" s="44" t="s">
        <v>234</v>
      </c>
      <c r="U85" t="s">
        <v>59</v>
      </c>
      <c r="V85" s="1">
        <v>8</v>
      </c>
      <c r="W85" s="44" t="s">
        <v>234</v>
      </c>
      <c r="X85" s="44" t="s">
        <v>234</v>
      </c>
      <c r="Y85" t="s">
        <v>267</v>
      </c>
      <c r="Z85" t="s">
        <v>254</v>
      </c>
      <c r="AA85" s="70">
        <v>4</v>
      </c>
      <c r="AB85" t="s">
        <v>267</v>
      </c>
      <c r="AC85" t="s">
        <v>234</v>
      </c>
      <c r="AD85" t="s">
        <v>234</v>
      </c>
      <c r="AE85" t="s">
        <v>234</v>
      </c>
      <c r="AF85" s="62" t="s">
        <v>234</v>
      </c>
      <c r="AG85" t="s">
        <v>59</v>
      </c>
      <c r="AH85" t="s">
        <v>59</v>
      </c>
      <c r="AJ85" t="s">
        <v>59</v>
      </c>
      <c r="AK85" t="s">
        <v>141</v>
      </c>
      <c r="AL85" t="s">
        <v>116</v>
      </c>
      <c r="AM85" t="s">
        <v>59</v>
      </c>
      <c r="AN85" s="1">
        <v>0.2</v>
      </c>
    </row>
    <row r="86" spans="1:40" x14ac:dyDescent="0.2">
      <c r="A86" s="21" t="s">
        <v>222</v>
      </c>
      <c r="B86" t="s">
        <v>142</v>
      </c>
      <c r="C86" t="s">
        <v>56</v>
      </c>
      <c r="D86" t="s">
        <v>72</v>
      </c>
      <c r="E86" t="s">
        <v>75</v>
      </c>
      <c r="F86" t="s">
        <v>58</v>
      </c>
      <c r="G86" t="s">
        <v>57</v>
      </c>
      <c r="H86" t="s">
        <v>57</v>
      </c>
      <c r="I86" t="s">
        <v>57</v>
      </c>
      <c r="J86" s="70">
        <v>6</v>
      </c>
      <c r="K86" t="s">
        <v>57</v>
      </c>
      <c r="L86" s="71">
        <v>1.6E-2</v>
      </c>
      <c r="M86" s="71">
        <v>1.6E-2</v>
      </c>
      <c r="N86" s="71">
        <v>1.6E-2</v>
      </c>
      <c r="O86" s="71">
        <v>3.1E-2</v>
      </c>
      <c r="P86" t="s">
        <v>59</v>
      </c>
      <c r="Q86" s="1">
        <v>55</v>
      </c>
      <c r="R86" t="s">
        <v>121</v>
      </c>
      <c r="S86" s="70">
        <v>139</v>
      </c>
      <c r="T86" s="44" t="s">
        <v>234</v>
      </c>
      <c r="U86" t="s">
        <v>59</v>
      </c>
      <c r="V86" s="1">
        <v>8</v>
      </c>
      <c r="W86" s="44" t="s">
        <v>234</v>
      </c>
      <c r="X86" s="44" t="s">
        <v>234</v>
      </c>
      <c r="Y86" t="s">
        <v>267</v>
      </c>
      <c r="Z86" t="s">
        <v>254</v>
      </c>
      <c r="AA86" s="70">
        <v>6</v>
      </c>
      <c r="AB86" t="s">
        <v>267</v>
      </c>
      <c r="AC86" t="s">
        <v>234</v>
      </c>
      <c r="AD86" t="s">
        <v>234</v>
      </c>
      <c r="AE86" t="s">
        <v>234</v>
      </c>
      <c r="AF86" s="62" t="s">
        <v>234</v>
      </c>
      <c r="AG86" t="s">
        <v>59</v>
      </c>
      <c r="AH86" t="s">
        <v>59</v>
      </c>
      <c r="AJ86" t="s">
        <v>59</v>
      </c>
      <c r="AK86" t="s">
        <v>141</v>
      </c>
      <c r="AL86" t="s">
        <v>116</v>
      </c>
      <c r="AM86" t="s">
        <v>59</v>
      </c>
      <c r="AN86" s="1">
        <v>0.2</v>
      </c>
    </row>
    <row r="87" spans="1:40" x14ac:dyDescent="0.2">
      <c r="A87" s="21" t="s">
        <v>223</v>
      </c>
      <c r="B87" t="s">
        <v>142</v>
      </c>
      <c r="C87" t="s">
        <v>56</v>
      </c>
      <c r="D87" t="s">
        <v>72</v>
      </c>
      <c r="E87" t="s">
        <v>75</v>
      </c>
      <c r="F87" t="s">
        <v>58</v>
      </c>
      <c r="G87" t="s">
        <v>57</v>
      </c>
      <c r="H87" t="s">
        <v>57</v>
      </c>
      <c r="I87" t="s">
        <v>57</v>
      </c>
      <c r="J87" s="70">
        <v>7</v>
      </c>
      <c r="K87" t="s">
        <v>57</v>
      </c>
      <c r="L87" s="71">
        <v>1.4999999999999999E-2</v>
      </c>
      <c r="M87" s="71">
        <v>1.4999999999999999E-2</v>
      </c>
      <c r="N87" s="71">
        <v>1.4999999999999999E-2</v>
      </c>
      <c r="O87" s="71">
        <v>3.2000000000000001E-2</v>
      </c>
      <c r="P87" t="s">
        <v>59</v>
      </c>
      <c r="Q87" s="1">
        <v>55</v>
      </c>
      <c r="R87" t="s">
        <v>121</v>
      </c>
      <c r="S87" s="70">
        <v>140</v>
      </c>
      <c r="T87" s="44" t="s">
        <v>234</v>
      </c>
      <c r="U87" t="s">
        <v>59</v>
      </c>
      <c r="V87" s="1">
        <v>8</v>
      </c>
      <c r="W87" s="44" t="s">
        <v>234</v>
      </c>
      <c r="X87" s="44" t="s">
        <v>234</v>
      </c>
      <c r="Y87" t="s">
        <v>267</v>
      </c>
      <c r="Z87" t="s">
        <v>254</v>
      </c>
      <c r="AA87" s="70">
        <v>7</v>
      </c>
      <c r="AB87" t="s">
        <v>267</v>
      </c>
      <c r="AC87" t="s">
        <v>234</v>
      </c>
      <c r="AD87" t="s">
        <v>234</v>
      </c>
      <c r="AE87" t="s">
        <v>234</v>
      </c>
      <c r="AF87" s="62" t="s">
        <v>234</v>
      </c>
      <c r="AG87" t="s">
        <v>59</v>
      </c>
      <c r="AH87" t="s">
        <v>59</v>
      </c>
      <c r="AJ87" t="s">
        <v>59</v>
      </c>
      <c r="AK87" t="s">
        <v>141</v>
      </c>
      <c r="AL87" t="s">
        <v>116</v>
      </c>
      <c r="AM87" t="s">
        <v>59</v>
      </c>
      <c r="AN87" s="1">
        <v>0.2</v>
      </c>
    </row>
    <row r="88" spans="1:40" x14ac:dyDescent="0.2">
      <c r="A88" s="21" t="s">
        <v>224</v>
      </c>
      <c r="B88" t="s">
        <v>142</v>
      </c>
      <c r="C88" t="s">
        <v>56</v>
      </c>
      <c r="D88" t="s">
        <v>72</v>
      </c>
      <c r="E88" t="s">
        <v>75</v>
      </c>
      <c r="F88" t="s">
        <v>58</v>
      </c>
      <c r="G88" t="s">
        <v>57</v>
      </c>
      <c r="H88" t="s">
        <v>57</v>
      </c>
      <c r="I88" t="s">
        <v>57</v>
      </c>
      <c r="J88" s="70">
        <v>10</v>
      </c>
      <c r="K88" t="s">
        <v>57</v>
      </c>
      <c r="L88" s="71">
        <v>3.3000000000000002E-2</v>
      </c>
      <c r="M88" s="71">
        <v>1.7999999999999999E-2</v>
      </c>
      <c r="N88" s="71">
        <v>3.3000000000000002E-2</v>
      </c>
      <c r="O88" s="71">
        <v>3.4000000000000002E-2</v>
      </c>
      <c r="P88" t="s">
        <v>59</v>
      </c>
      <c r="Q88" s="1">
        <v>55</v>
      </c>
      <c r="R88" t="s">
        <v>121</v>
      </c>
      <c r="S88" s="70">
        <v>144</v>
      </c>
      <c r="T88" s="44" t="s">
        <v>234</v>
      </c>
      <c r="U88" t="s">
        <v>59</v>
      </c>
      <c r="V88" s="1">
        <v>8</v>
      </c>
      <c r="W88" s="44" t="s">
        <v>234</v>
      </c>
      <c r="X88" s="44" t="s">
        <v>234</v>
      </c>
      <c r="Y88" t="s">
        <v>267</v>
      </c>
      <c r="Z88" t="s">
        <v>254</v>
      </c>
      <c r="AA88" s="70">
        <v>10</v>
      </c>
      <c r="AB88" t="s">
        <v>267</v>
      </c>
      <c r="AC88" t="s">
        <v>234</v>
      </c>
      <c r="AD88" t="s">
        <v>234</v>
      </c>
      <c r="AE88" t="s">
        <v>234</v>
      </c>
      <c r="AF88" s="62" t="s">
        <v>234</v>
      </c>
      <c r="AG88" t="s">
        <v>59</v>
      </c>
      <c r="AH88" t="s">
        <v>59</v>
      </c>
      <c r="AJ88" t="s">
        <v>59</v>
      </c>
      <c r="AK88" t="s">
        <v>141</v>
      </c>
      <c r="AL88" t="s">
        <v>116</v>
      </c>
      <c r="AM88" t="s">
        <v>59</v>
      </c>
      <c r="AN88" s="1">
        <v>0.2</v>
      </c>
    </row>
    <row r="89" spans="1:40" x14ac:dyDescent="0.2">
      <c r="A89" s="21" t="s">
        <v>225</v>
      </c>
      <c r="B89" t="s">
        <v>142</v>
      </c>
      <c r="C89" t="s">
        <v>56</v>
      </c>
      <c r="D89" t="s">
        <v>72</v>
      </c>
      <c r="E89" t="s">
        <v>75</v>
      </c>
      <c r="F89" t="s">
        <v>58</v>
      </c>
      <c r="G89" t="s">
        <v>57</v>
      </c>
      <c r="H89" t="s">
        <v>57</v>
      </c>
      <c r="I89" t="s">
        <v>57</v>
      </c>
      <c r="J89" s="70">
        <v>12</v>
      </c>
      <c r="K89" t="s">
        <v>57</v>
      </c>
      <c r="L89" s="71">
        <v>3.3000000000000002E-2</v>
      </c>
      <c r="M89" s="71">
        <v>1.7999999999999999E-2</v>
      </c>
      <c r="N89" s="71">
        <v>3.3000000000000002E-2</v>
      </c>
      <c r="O89" s="71">
        <v>6.7000000000000004E-2</v>
      </c>
      <c r="P89" t="s">
        <v>59</v>
      </c>
      <c r="Q89" s="1">
        <v>55</v>
      </c>
      <c r="R89" t="s">
        <v>121</v>
      </c>
      <c r="S89" s="70">
        <v>139</v>
      </c>
      <c r="T89" s="44" t="s">
        <v>234</v>
      </c>
      <c r="U89" t="s">
        <v>59</v>
      </c>
      <c r="V89" s="1">
        <v>8</v>
      </c>
      <c r="W89" s="44" t="s">
        <v>234</v>
      </c>
      <c r="X89" s="44" t="s">
        <v>234</v>
      </c>
      <c r="Y89" t="s">
        <v>267</v>
      </c>
      <c r="Z89" t="s">
        <v>254</v>
      </c>
      <c r="AA89" s="70">
        <v>12</v>
      </c>
      <c r="AB89" t="s">
        <v>267</v>
      </c>
      <c r="AC89" t="s">
        <v>234</v>
      </c>
      <c r="AD89" t="s">
        <v>234</v>
      </c>
      <c r="AE89" t="s">
        <v>234</v>
      </c>
      <c r="AF89" s="62" t="s">
        <v>234</v>
      </c>
      <c r="AG89" t="s">
        <v>59</v>
      </c>
      <c r="AH89" t="s">
        <v>59</v>
      </c>
      <c r="AJ89" t="s">
        <v>59</v>
      </c>
      <c r="AK89" t="s">
        <v>141</v>
      </c>
      <c r="AL89" t="s">
        <v>116</v>
      </c>
      <c r="AM89" t="s">
        <v>59</v>
      </c>
      <c r="AN89" s="1">
        <v>0.2</v>
      </c>
    </row>
    <row r="90" spans="1:40" x14ac:dyDescent="0.2">
      <c r="A90" s="21" t="s">
        <v>226</v>
      </c>
      <c r="B90" t="s">
        <v>142</v>
      </c>
      <c r="C90" t="s">
        <v>56</v>
      </c>
      <c r="D90" t="s">
        <v>72</v>
      </c>
      <c r="E90" t="s">
        <v>75</v>
      </c>
      <c r="F90" t="s">
        <v>58</v>
      </c>
      <c r="G90" t="s">
        <v>57</v>
      </c>
      <c r="H90" t="s">
        <v>57</v>
      </c>
      <c r="I90" t="s">
        <v>57</v>
      </c>
      <c r="J90" s="70">
        <v>4</v>
      </c>
      <c r="K90" t="s">
        <v>57</v>
      </c>
      <c r="L90" s="71">
        <v>1.4E-2</v>
      </c>
      <c r="M90" s="71">
        <v>2.4E-2</v>
      </c>
      <c r="N90" s="71">
        <v>1.4E-2</v>
      </c>
      <c r="O90" s="71">
        <v>0</v>
      </c>
      <c r="P90" t="s">
        <v>326</v>
      </c>
      <c r="Q90" s="1">
        <v>55</v>
      </c>
      <c r="R90" t="s">
        <v>121</v>
      </c>
      <c r="S90" s="70">
        <v>134</v>
      </c>
      <c r="T90" s="44" t="s">
        <v>234</v>
      </c>
      <c r="U90" t="s">
        <v>59</v>
      </c>
      <c r="V90" s="1">
        <v>8</v>
      </c>
      <c r="W90" s="44" t="s">
        <v>234</v>
      </c>
      <c r="X90" s="44" t="s">
        <v>234</v>
      </c>
      <c r="Y90" t="s">
        <v>267</v>
      </c>
      <c r="Z90" t="s">
        <v>254</v>
      </c>
      <c r="AA90" s="70">
        <v>4</v>
      </c>
      <c r="AB90" t="s">
        <v>267</v>
      </c>
      <c r="AC90" t="s">
        <v>234</v>
      </c>
      <c r="AD90" t="s">
        <v>234</v>
      </c>
      <c r="AE90" t="s">
        <v>234</v>
      </c>
      <c r="AF90" s="62" t="s">
        <v>234</v>
      </c>
      <c r="AG90" t="s">
        <v>57</v>
      </c>
      <c r="AH90" t="s">
        <v>59</v>
      </c>
      <c r="AJ90" t="s">
        <v>59</v>
      </c>
      <c r="AK90" t="s">
        <v>232</v>
      </c>
      <c r="AL90" t="s">
        <v>116</v>
      </c>
      <c r="AM90" t="s">
        <v>59</v>
      </c>
      <c r="AN90" s="1">
        <v>0.21</v>
      </c>
    </row>
    <row r="91" spans="1:40" x14ac:dyDescent="0.2">
      <c r="A91" s="21" t="s">
        <v>227</v>
      </c>
      <c r="B91" t="s">
        <v>142</v>
      </c>
      <c r="C91" t="s">
        <v>56</v>
      </c>
      <c r="D91" t="s">
        <v>72</v>
      </c>
      <c r="E91" t="s">
        <v>75</v>
      </c>
      <c r="F91" t="s">
        <v>58</v>
      </c>
      <c r="G91" t="s">
        <v>57</v>
      </c>
      <c r="H91" t="s">
        <v>57</v>
      </c>
      <c r="I91" t="s">
        <v>57</v>
      </c>
      <c r="J91" s="70">
        <v>6</v>
      </c>
      <c r="K91" t="s">
        <v>57</v>
      </c>
      <c r="L91" s="71">
        <v>1.4E-2</v>
      </c>
      <c r="M91" s="71">
        <v>2.4E-2</v>
      </c>
      <c r="N91" s="71">
        <v>1.4E-2</v>
      </c>
      <c r="O91" s="71">
        <v>0</v>
      </c>
      <c r="P91" t="s">
        <v>326</v>
      </c>
      <c r="Q91" s="1">
        <v>55</v>
      </c>
      <c r="R91" t="s">
        <v>121</v>
      </c>
      <c r="S91" s="70">
        <v>142</v>
      </c>
      <c r="T91" s="44" t="s">
        <v>234</v>
      </c>
      <c r="U91" t="s">
        <v>59</v>
      </c>
      <c r="V91" s="1">
        <v>8</v>
      </c>
      <c r="W91" s="44" t="s">
        <v>234</v>
      </c>
      <c r="X91" s="44" t="s">
        <v>234</v>
      </c>
      <c r="Y91" t="s">
        <v>267</v>
      </c>
      <c r="Z91" t="s">
        <v>254</v>
      </c>
      <c r="AA91" s="70">
        <v>6</v>
      </c>
      <c r="AB91" t="s">
        <v>267</v>
      </c>
      <c r="AC91" t="s">
        <v>234</v>
      </c>
      <c r="AD91" t="s">
        <v>234</v>
      </c>
      <c r="AE91" t="s">
        <v>234</v>
      </c>
      <c r="AF91" s="62" t="s">
        <v>234</v>
      </c>
      <c r="AG91" t="s">
        <v>57</v>
      </c>
      <c r="AH91" t="s">
        <v>59</v>
      </c>
      <c r="AJ91" t="s">
        <v>59</v>
      </c>
      <c r="AK91" t="s">
        <v>232</v>
      </c>
      <c r="AL91" t="s">
        <v>116</v>
      </c>
      <c r="AM91" t="s">
        <v>59</v>
      </c>
      <c r="AN91" s="1">
        <v>0.21</v>
      </c>
    </row>
    <row r="92" spans="1:40" x14ac:dyDescent="0.2">
      <c r="A92" s="21" t="s">
        <v>228</v>
      </c>
      <c r="B92" t="s">
        <v>142</v>
      </c>
      <c r="C92" t="s">
        <v>56</v>
      </c>
      <c r="D92" t="s">
        <v>72</v>
      </c>
      <c r="E92" t="s">
        <v>75</v>
      </c>
      <c r="F92" t="s">
        <v>58</v>
      </c>
      <c r="G92" t="s">
        <v>57</v>
      </c>
      <c r="H92" t="s">
        <v>57</v>
      </c>
      <c r="I92" t="s">
        <v>57</v>
      </c>
      <c r="J92" s="70">
        <v>7</v>
      </c>
      <c r="K92" t="s">
        <v>57</v>
      </c>
      <c r="L92" s="71">
        <v>1.4E-2</v>
      </c>
      <c r="M92" s="71">
        <v>2.4E-2</v>
      </c>
      <c r="N92" s="71">
        <v>1.4E-2</v>
      </c>
      <c r="O92" s="71">
        <v>0</v>
      </c>
      <c r="P92" t="s">
        <v>326</v>
      </c>
      <c r="Q92" s="1">
        <v>55</v>
      </c>
      <c r="R92" t="s">
        <v>121</v>
      </c>
      <c r="S92" s="70">
        <v>136</v>
      </c>
      <c r="T92" s="44" t="s">
        <v>234</v>
      </c>
      <c r="U92" t="s">
        <v>59</v>
      </c>
      <c r="V92" s="1">
        <v>8</v>
      </c>
      <c r="W92" s="44" t="s">
        <v>234</v>
      </c>
      <c r="X92" s="44" t="s">
        <v>234</v>
      </c>
      <c r="Y92" t="s">
        <v>267</v>
      </c>
      <c r="Z92" t="s">
        <v>254</v>
      </c>
      <c r="AA92" s="70">
        <v>7</v>
      </c>
      <c r="AB92" t="s">
        <v>267</v>
      </c>
      <c r="AC92" t="s">
        <v>234</v>
      </c>
      <c r="AD92" t="s">
        <v>234</v>
      </c>
      <c r="AE92" t="s">
        <v>234</v>
      </c>
      <c r="AF92" s="62" t="s">
        <v>234</v>
      </c>
      <c r="AG92" t="s">
        <v>57</v>
      </c>
      <c r="AH92" t="s">
        <v>59</v>
      </c>
      <c r="AJ92" t="s">
        <v>59</v>
      </c>
      <c r="AK92" t="s">
        <v>232</v>
      </c>
      <c r="AL92" t="s">
        <v>116</v>
      </c>
      <c r="AM92" t="s">
        <v>59</v>
      </c>
      <c r="AN92" s="1">
        <v>0.21</v>
      </c>
    </row>
    <row r="93" spans="1:40" x14ac:dyDescent="0.2">
      <c r="A93" s="21" t="s">
        <v>295</v>
      </c>
      <c r="B93" t="s">
        <v>142</v>
      </c>
      <c r="C93" t="s">
        <v>56</v>
      </c>
      <c r="D93" t="s">
        <v>72</v>
      </c>
      <c r="E93" t="s">
        <v>75</v>
      </c>
      <c r="F93" t="s">
        <v>58</v>
      </c>
      <c r="G93" t="s">
        <v>57</v>
      </c>
      <c r="H93" t="s">
        <v>57</v>
      </c>
      <c r="I93" t="s">
        <v>57</v>
      </c>
      <c r="J93" s="70">
        <v>8</v>
      </c>
      <c r="K93" t="s">
        <v>57</v>
      </c>
      <c r="L93" s="71">
        <v>1.4E-2</v>
      </c>
      <c r="M93" s="71">
        <v>2.4E-2</v>
      </c>
      <c r="N93" s="71">
        <v>1.4E-2</v>
      </c>
      <c r="O93" s="71">
        <v>0</v>
      </c>
      <c r="P93" t="s">
        <v>326</v>
      </c>
      <c r="Q93" s="1">
        <v>55</v>
      </c>
      <c r="R93" t="s">
        <v>121</v>
      </c>
      <c r="S93" s="70">
        <v>140</v>
      </c>
      <c r="T93" s="44" t="s">
        <v>234</v>
      </c>
      <c r="U93" t="s">
        <v>59</v>
      </c>
      <c r="V93" s="1">
        <v>8</v>
      </c>
      <c r="W93" s="44" t="s">
        <v>234</v>
      </c>
      <c r="X93" s="44" t="s">
        <v>234</v>
      </c>
      <c r="Y93" t="s">
        <v>267</v>
      </c>
      <c r="Z93" t="s">
        <v>254</v>
      </c>
      <c r="AA93" s="70">
        <v>8</v>
      </c>
      <c r="AB93" t="s">
        <v>267</v>
      </c>
      <c r="AC93" t="s">
        <v>234</v>
      </c>
      <c r="AD93" t="s">
        <v>234</v>
      </c>
      <c r="AE93" t="s">
        <v>234</v>
      </c>
      <c r="AF93" s="62" t="s">
        <v>234</v>
      </c>
      <c r="AG93" t="s">
        <v>57</v>
      </c>
      <c r="AH93" t="s">
        <v>59</v>
      </c>
      <c r="AJ93" t="s">
        <v>59</v>
      </c>
      <c r="AK93" t="s">
        <v>232</v>
      </c>
      <c r="AL93" t="s">
        <v>116</v>
      </c>
      <c r="AM93" t="s">
        <v>59</v>
      </c>
      <c r="AN93" s="1">
        <v>0.21</v>
      </c>
    </row>
    <row r="94" spans="1:40" x14ac:dyDescent="0.2">
      <c r="A94" s="21" t="s">
        <v>229</v>
      </c>
      <c r="B94" t="s">
        <v>142</v>
      </c>
      <c r="C94" t="s">
        <v>56</v>
      </c>
      <c r="D94" t="s">
        <v>72</v>
      </c>
      <c r="E94" t="s">
        <v>75</v>
      </c>
      <c r="F94" t="s">
        <v>58</v>
      </c>
      <c r="G94" t="s">
        <v>57</v>
      </c>
      <c r="H94" t="s">
        <v>57</v>
      </c>
      <c r="I94" t="s">
        <v>57</v>
      </c>
      <c r="J94" s="70">
        <v>12</v>
      </c>
      <c r="K94" t="s">
        <v>57</v>
      </c>
      <c r="L94" s="71">
        <v>1.4E-2</v>
      </c>
      <c r="M94" s="71">
        <v>0.03</v>
      </c>
      <c r="N94" s="71">
        <v>1.4E-2</v>
      </c>
      <c r="O94" s="71">
        <v>0</v>
      </c>
      <c r="P94" t="s">
        <v>326</v>
      </c>
      <c r="Q94" s="1">
        <v>55</v>
      </c>
      <c r="R94" t="s">
        <v>121</v>
      </c>
      <c r="S94" s="70">
        <v>139</v>
      </c>
      <c r="T94" s="44" t="s">
        <v>234</v>
      </c>
      <c r="U94" t="s">
        <v>59</v>
      </c>
      <c r="V94" s="1">
        <v>8</v>
      </c>
      <c r="W94" s="44" t="s">
        <v>234</v>
      </c>
      <c r="X94" s="44" t="s">
        <v>234</v>
      </c>
      <c r="Y94" t="s">
        <v>267</v>
      </c>
      <c r="Z94" t="s">
        <v>254</v>
      </c>
      <c r="AA94" s="70">
        <v>12</v>
      </c>
      <c r="AB94" t="s">
        <v>267</v>
      </c>
      <c r="AC94" t="s">
        <v>234</v>
      </c>
      <c r="AD94" t="s">
        <v>234</v>
      </c>
      <c r="AE94" t="s">
        <v>234</v>
      </c>
      <c r="AF94" s="62" t="s">
        <v>234</v>
      </c>
      <c r="AG94" t="s">
        <v>57</v>
      </c>
      <c r="AH94" t="s">
        <v>59</v>
      </c>
      <c r="AJ94" t="s">
        <v>59</v>
      </c>
      <c r="AK94" t="s">
        <v>232</v>
      </c>
      <c r="AL94" t="s">
        <v>116</v>
      </c>
      <c r="AM94" t="s">
        <v>59</v>
      </c>
      <c r="AN94" s="1">
        <v>0.21</v>
      </c>
    </row>
    <row r="95" spans="1:40" x14ac:dyDescent="0.2">
      <c r="A95" s="21" t="s">
        <v>230</v>
      </c>
      <c r="B95" t="s">
        <v>142</v>
      </c>
      <c r="C95" t="s">
        <v>56</v>
      </c>
      <c r="D95" t="s">
        <v>72</v>
      </c>
      <c r="E95" t="s">
        <v>75</v>
      </c>
      <c r="F95" t="s">
        <v>58</v>
      </c>
      <c r="G95" t="s">
        <v>57</v>
      </c>
      <c r="H95" t="s">
        <v>57</v>
      </c>
      <c r="I95" t="s">
        <v>57</v>
      </c>
      <c r="J95" s="70">
        <v>12</v>
      </c>
      <c r="K95" t="s">
        <v>57</v>
      </c>
      <c r="L95" s="71">
        <v>1.4E-2</v>
      </c>
      <c r="M95" s="71">
        <v>0.03</v>
      </c>
      <c r="N95" s="71">
        <v>1.4E-2</v>
      </c>
      <c r="O95" s="71">
        <v>0</v>
      </c>
      <c r="P95" t="s">
        <v>326</v>
      </c>
      <c r="Q95" s="1">
        <v>55</v>
      </c>
      <c r="R95" t="s">
        <v>121</v>
      </c>
      <c r="S95" s="70">
        <v>140</v>
      </c>
      <c r="T95" s="44" t="s">
        <v>234</v>
      </c>
      <c r="U95" t="s">
        <v>59</v>
      </c>
      <c r="V95" s="1">
        <v>8</v>
      </c>
      <c r="W95" s="44" t="s">
        <v>234</v>
      </c>
      <c r="X95" s="44" t="s">
        <v>234</v>
      </c>
      <c r="Y95" t="s">
        <v>267</v>
      </c>
      <c r="Z95" t="s">
        <v>254</v>
      </c>
      <c r="AA95" s="70">
        <v>12</v>
      </c>
      <c r="AB95" t="s">
        <v>267</v>
      </c>
      <c r="AC95" t="s">
        <v>234</v>
      </c>
      <c r="AD95" t="s">
        <v>234</v>
      </c>
      <c r="AE95" t="s">
        <v>234</v>
      </c>
      <c r="AF95" s="62" t="s">
        <v>234</v>
      </c>
      <c r="AG95" t="s">
        <v>57</v>
      </c>
      <c r="AH95" t="s">
        <v>59</v>
      </c>
      <c r="AJ95" t="s">
        <v>59</v>
      </c>
      <c r="AK95" t="s">
        <v>232</v>
      </c>
      <c r="AL95" t="s">
        <v>116</v>
      </c>
      <c r="AM95" t="s">
        <v>59</v>
      </c>
      <c r="AN95" s="1">
        <v>0.21</v>
      </c>
    </row>
    <row r="96" spans="1:40" x14ac:dyDescent="0.2">
      <c r="A96" s="21" t="s">
        <v>231</v>
      </c>
      <c r="B96" t="s">
        <v>142</v>
      </c>
      <c r="C96" t="s">
        <v>56</v>
      </c>
      <c r="D96" t="s">
        <v>72</v>
      </c>
      <c r="E96" t="s">
        <v>75</v>
      </c>
      <c r="F96" t="s">
        <v>58</v>
      </c>
      <c r="G96" t="s">
        <v>57</v>
      </c>
      <c r="H96" t="s">
        <v>57</v>
      </c>
      <c r="I96" t="s">
        <v>57</v>
      </c>
      <c r="J96" s="70">
        <v>13</v>
      </c>
      <c r="K96" t="s">
        <v>57</v>
      </c>
      <c r="L96" s="71">
        <v>1.4E-2</v>
      </c>
      <c r="M96" s="71">
        <v>0.03</v>
      </c>
      <c r="N96" s="71">
        <v>1.4E-2</v>
      </c>
      <c r="O96" s="71">
        <v>0</v>
      </c>
      <c r="P96" t="s">
        <v>326</v>
      </c>
      <c r="Q96" s="1">
        <v>55</v>
      </c>
      <c r="R96" t="s">
        <v>121</v>
      </c>
      <c r="S96" s="70">
        <v>137</v>
      </c>
      <c r="T96" s="44" t="s">
        <v>234</v>
      </c>
      <c r="U96" t="s">
        <v>59</v>
      </c>
      <c r="V96" s="1">
        <v>8</v>
      </c>
      <c r="W96" s="44" t="s">
        <v>234</v>
      </c>
      <c r="X96" s="44" t="s">
        <v>234</v>
      </c>
      <c r="Y96" t="s">
        <v>267</v>
      </c>
      <c r="Z96" t="s">
        <v>254</v>
      </c>
      <c r="AA96" s="70">
        <v>13</v>
      </c>
      <c r="AB96" t="s">
        <v>267</v>
      </c>
      <c r="AC96" t="s">
        <v>234</v>
      </c>
      <c r="AD96" t="s">
        <v>234</v>
      </c>
      <c r="AE96" t="s">
        <v>234</v>
      </c>
      <c r="AF96" s="62" t="s">
        <v>234</v>
      </c>
      <c r="AG96" t="s">
        <v>57</v>
      </c>
      <c r="AH96" t="s">
        <v>59</v>
      </c>
      <c r="AJ96" t="s">
        <v>59</v>
      </c>
      <c r="AK96" t="s">
        <v>232</v>
      </c>
      <c r="AL96" t="s">
        <v>116</v>
      </c>
      <c r="AM96" t="s">
        <v>59</v>
      </c>
      <c r="AN96" s="1">
        <v>0.21</v>
      </c>
    </row>
    <row r="97" spans="1:40" x14ac:dyDescent="0.2">
      <c r="A97" t="s">
        <v>335</v>
      </c>
      <c r="B97" t="s">
        <v>142</v>
      </c>
      <c r="C97" t="s">
        <v>56</v>
      </c>
      <c r="D97" t="s">
        <v>72</v>
      </c>
      <c r="E97" t="s">
        <v>75</v>
      </c>
      <c r="F97" t="s">
        <v>58</v>
      </c>
      <c r="G97" t="s">
        <v>57</v>
      </c>
      <c r="H97" t="s">
        <v>57</v>
      </c>
      <c r="I97" t="s">
        <v>57</v>
      </c>
      <c r="J97" s="70">
        <v>4</v>
      </c>
      <c r="K97" t="s">
        <v>57</v>
      </c>
      <c r="L97" s="71">
        <v>1.4999999999999999E-2</v>
      </c>
      <c r="M97" s="71">
        <v>1.6E-2</v>
      </c>
      <c r="N97" s="71">
        <v>1.4999999999999999E-2</v>
      </c>
      <c r="O97" s="71">
        <v>1E-3</v>
      </c>
      <c r="P97" t="s">
        <v>326</v>
      </c>
      <c r="Q97" s="1">
        <v>55</v>
      </c>
      <c r="R97" t="s">
        <v>121</v>
      </c>
      <c r="S97" s="70">
        <v>143</v>
      </c>
      <c r="T97" s="44" t="s">
        <v>234</v>
      </c>
      <c r="U97" t="s">
        <v>234</v>
      </c>
      <c r="V97" t="s">
        <v>234</v>
      </c>
      <c r="W97" s="44" t="s">
        <v>234</v>
      </c>
      <c r="X97" s="44" t="s">
        <v>234</v>
      </c>
      <c r="Y97" t="s">
        <v>119</v>
      </c>
      <c r="Z97" t="s">
        <v>254</v>
      </c>
      <c r="AA97" s="70">
        <v>4</v>
      </c>
      <c r="AB97" t="s">
        <v>59</v>
      </c>
      <c r="AC97" t="s">
        <v>59</v>
      </c>
      <c r="AD97" t="s">
        <v>5</v>
      </c>
      <c r="AE97" t="s">
        <v>59</v>
      </c>
      <c r="AF97" s="79" t="s">
        <v>356</v>
      </c>
      <c r="AG97" t="s">
        <v>57</v>
      </c>
      <c r="AH97" t="s">
        <v>59</v>
      </c>
      <c r="AJ97" s="44" t="s">
        <v>234</v>
      </c>
      <c r="AK97" s="44" t="s">
        <v>234</v>
      </c>
      <c r="AL97" s="44" t="s">
        <v>234</v>
      </c>
      <c r="AM97" s="44" t="s">
        <v>234</v>
      </c>
      <c r="AN97" s="44" t="s">
        <v>234</v>
      </c>
    </row>
    <row r="98" spans="1:40" x14ac:dyDescent="0.2">
      <c r="A98" t="s">
        <v>336</v>
      </c>
      <c r="B98" t="s">
        <v>142</v>
      </c>
      <c r="C98" t="s">
        <v>56</v>
      </c>
      <c r="D98" t="s">
        <v>72</v>
      </c>
      <c r="E98" t="s">
        <v>75</v>
      </c>
      <c r="F98" t="s">
        <v>58</v>
      </c>
      <c r="G98" t="s">
        <v>57</v>
      </c>
      <c r="H98" t="s">
        <v>57</v>
      </c>
      <c r="I98" t="s">
        <v>57</v>
      </c>
      <c r="J98" s="70">
        <v>6</v>
      </c>
      <c r="K98" t="s">
        <v>57</v>
      </c>
      <c r="L98" s="71">
        <v>1.4999999999999999E-2</v>
      </c>
      <c r="M98" s="71">
        <v>1.6E-2</v>
      </c>
      <c r="N98" s="71">
        <v>1.4999999999999999E-2</v>
      </c>
      <c r="O98" s="71">
        <v>1E-3</v>
      </c>
      <c r="P98" t="s">
        <v>326</v>
      </c>
      <c r="Q98" s="1">
        <v>55</v>
      </c>
      <c r="R98" t="s">
        <v>121</v>
      </c>
      <c r="S98" s="70">
        <v>145</v>
      </c>
      <c r="T98" s="44" t="s">
        <v>234</v>
      </c>
      <c r="U98" t="s">
        <v>234</v>
      </c>
      <c r="V98" t="s">
        <v>234</v>
      </c>
      <c r="W98" s="44" t="s">
        <v>234</v>
      </c>
      <c r="X98" s="44" t="s">
        <v>234</v>
      </c>
      <c r="Y98" t="s">
        <v>119</v>
      </c>
      <c r="Z98" t="s">
        <v>254</v>
      </c>
      <c r="AA98" s="70">
        <v>6</v>
      </c>
      <c r="AB98" t="s">
        <v>59</v>
      </c>
      <c r="AC98" t="s">
        <v>59</v>
      </c>
      <c r="AD98" t="s">
        <v>5</v>
      </c>
      <c r="AE98" t="s">
        <v>59</v>
      </c>
      <c r="AF98" s="79" t="s">
        <v>356</v>
      </c>
      <c r="AG98" t="s">
        <v>57</v>
      </c>
      <c r="AH98" t="s">
        <v>59</v>
      </c>
      <c r="AJ98" s="44" t="s">
        <v>234</v>
      </c>
      <c r="AK98" s="44" t="s">
        <v>234</v>
      </c>
      <c r="AL98" s="44" t="s">
        <v>234</v>
      </c>
      <c r="AM98" s="44" t="s">
        <v>234</v>
      </c>
      <c r="AN98" s="44" t="s">
        <v>234</v>
      </c>
    </row>
    <row r="99" spans="1:40" x14ac:dyDescent="0.2">
      <c r="A99" t="s">
        <v>337</v>
      </c>
      <c r="B99" t="s">
        <v>142</v>
      </c>
      <c r="C99" t="s">
        <v>56</v>
      </c>
      <c r="D99" t="s">
        <v>72</v>
      </c>
      <c r="E99" t="s">
        <v>75</v>
      </c>
      <c r="F99" t="s">
        <v>58</v>
      </c>
      <c r="G99" t="s">
        <v>57</v>
      </c>
      <c r="H99" t="s">
        <v>57</v>
      </c>
      <c r="I99" t="s">
        <v>57</v>
      </c>
      <c r="J99" s="70">
        <v>8</v>
      </c>
      <c r="K99" t="s">
        <v>57</v>
      </c>
      <c r="L99" s="71">
        <v>1.4999999999999999E-2</v>
      </c>
      <c r="M99" s="71">
        <v>1.6E-2</v>
      </c>
      <c r="N99" s="71">
        <v>1.4999999999999999E-2</v>
      </c>
      <c r="O99" s="71">
        <v>1E-3</v>
      </c>
      <c r="P99" t="s">
        <v>326</v>
      </c>
      <c r="Q99" s="1">
        <v>55</v>
      </c>
      <c r="R99" t="s">
        <v>121</v>
      </c>
      <c r="S99" s="70">
        <v>146</v>
      </c>
      <c r="T99" s="44" t="s">
        <v>234</v>
      </c>
      <c r="U99" t="s">
        <v>234</v>
      </c>
      <c r="V99" t="s">
        <v>234</v>
      </c>
      <c r="W99" s="44" t="s">
        <v>234</v>
      </c>
      <c r="X99" s="44" t="s">
        <v>234</v>
      </c>
      <c r="Y99" t="s">
        <v>119</v>
      </c>
      <c r="Z99" t="s">
        <v>254</v>
      </c>
      <c r="AA99" s="70">
        <v>8</v>
      </c>
      <c r="AB99" t="s">
        <v>59</v>
      </c>
      <c r="AC99" t="s">
        <v>59</v>
      </c>
      <c r="AD99" t="s">
        <v>5</v>
      </c>
      <c r="AE99" t="s">
        <v>59</v>
      </c>
      <c r="AF99" s="79" t="s">
        <v>356</v>
      </c>
      <c r="AG99" t="s">
        <v>57</v>
      </c>
      <c r="AH99" t="s">
        <v>59</v>
      </c>
      <c r="AJ99" s="44" t="s">
        <v>234</v>
      </c>
      <c r="AK99" s="44" t="s">
        <v>234</v>
      </c>
      <c r="AL99" s="44" t="s">
        <v>234</v>
      </c>
      <c r="AM99" s="44" t="s">
        <v>234</v>
      </c>
      <c r="AN99" s="44" t="s">
        <v>234</v>
      </c>
    </row>
    <row r="100" spans="1:40" x14ac:dyDescent="0.2">
      <c r="A100" t="s">
        <v>338</v>
      </c>
      <c r="B100" t="s">
        <v>142</v>
      </c>
      <c r="C100" t="s">
        <v>56</v>
      </c>
      <c r="D100" t="s">
        <v>72</v>
      </c>
      <c r="E100" t="s">
        <v>75</v>
      </c>
      <c r="F100" t="s">
        <v>58</v>
      </c>
      <c r="G100" t="s">
        <v>57</v>
      </c>
      <c r="H100" t="s">
        <v>57</v>
      </c>
      <c r="I100" t="s">
        <v>57</v>
      </c>
      <c r="J100" s="70">
        <v>10</v>
      </c>
      <c r="K100" t="s">
        <v>57</v>
      </c>
      <c r="L100" s="71">
        <v>1.7000000000000001E-2</v>
      </c>
      <c r="M100" s="71">
        <v>3.5000000000000003E-2</v>
      </c>
      <c r="N100" s="71">
        <v>1.7000000000000001E-2</v>
      </c>
      <c r="O100" s="71">
        <v>0</v>
      </c>
      <c r="P100" t="s">
        <v>326</v>
      </c>
      <c r="Q100" s="1">
        <v>55</v>
      </c>
      <c r="R100" t="s">
        <v>121</v>
      </c>
      <c r="S100" s="70">
        <v>155</v>
      </c>
      <c r="T100" s="44" t="s">
        <v>234</v>
      </c>
      <c r="U100" t="s">
        <v>234</v>
      </c>
      <c r="V100" t="s">
        <v>234</v>
      </c>
      <c r="W100" s="44" t="s">
        <v>234</v>
      </c>
      <c r="X100" s="44" t="s">
        <v>234</v>
      </c>
      <c r="Y100" t="s">
        <v>119</v>
      </c>
      <c r="Z100" t="s">
        <v>254</v>
      </c>
      <c r="AA100" s="70">
        <v>10</v>
      </c>
      <c r="AB100" t="s">
        <v>59</v>
      </c>
      <c r="AC100" t="s">
        <v>59</v>
      </c>
      <c r="AD100" t="s">
        <v>5</v>
      </c>
      <c r="AE100" t="s">
        <v>59</v>
      </c>
      <c r="AF100" s="79" t="s">
        <v>357</v>
      </c>
      <c r="AG100" t="s">
        <v>57</v>
      </c>
      <c r="AH100" t="s">
        <v>59</v>
      </c>
      <c r="AJ100" s="44" t="s">
        <v>234</v>
      </c>
      <c r="AK100" s="44" t="s">
        <v>234</v>
      </c>
      <c r="AL100" s="44" t="s">
        <v>234</v>
      </c>
      <c r="AM100" s="44" t="s">
        <v>234</v>
      </c>
      <c r="AN100" s="44" t="s">
        <v>234</v>
      </c>
    </row>
    <row r="101" spans="1:40" x14ac:dyDescent="0.2">
      <c r="A101" t="s">
        <v>339</v>
      </c>
      <c r="B101" t="s">
        <v>142</v>
      </c>
      <c r="C101" t="s">
        <v>56</v>
      </c>
      <c r="D101" t="s">
        <v>72</v>
      </c>
      <c r="E101" t="s">
        <v>75</v>
      </c>
      <c r="F101" t="s">
        <v>58</v>
      </c>
      <c r="G101" t="s">
        <v>57</v>
      </c>
      <c r="H101" t="s">
        <v>57</v>
      </c>
      <c r="I101" t="s">
        <v>57</v>
      </c>
      <c r="J101" s="70">
        <v>13</v>
      </c>
      <c r="K101" t="s">
        <v>57</v>
      </c>
      <c r="L101" s="71">
        <v>1.7000000000000001E-2</v>
      </c>
      <c r="M101" s="71">
        <v>1.4999999999999999E-2</v>
      </c>
      <c r="N101" s="71">
        <v>1.7000000000000001E-2</v>
      </c>
      <c r="O101" s="71">
        <v>0</v>
      </c>
      <c r="P101" t="s">
        <v>326</v>
      </c>
      <c r="Q101" s="1">
        <v>55</v>
      </c>
      <c r="R101" t="s">
        <v>121</v>
      </c>
      <c r="S101" s="70">
        <v>157</v>
      </c>
      <c r="T101" s="44" t="s">
        <v>234</v>
      </c>
      <c r="U101" t="s">
        <v>234</v>
      </c>
      <c r="V101" t="s">
        <v>234</v>
      </c>
      <c r="W101" s="44" t="s">
        <v>234</v>
      </c>
      <c r="X101" s="44" t="s">
        <v>234</v>
      </c>
      <c r="Y101" t="s">
        <v>119</v>
      </c>
      <c r="Z101" t="s">
        <v>254</v>
      </c>
      <c r="AA101" s="70">
        <v>13</v>
      </c>
      <c r="AB101" t="s">
        <v>59</v>
      </c>
      <c r="AC101" t="s">
        <v>59</v>
      </c>
      <c r="AD101" t="s">
        <v>5</v>
      </c>
      <c r="AE101" t="s">
        <v>59</v>
      </c>
      <c r="AF101" s="79" t="s">
        <v>357</v>
      </c>
      <c r="AG101" t="s">
        <v>57</v>
      </c>
      <c r="AH101" t="s">
        <v>59</v>
      </c>
      <c r="AJ101" s="44" t="s">
        <v>234</v>
      </c>
      <c r="AK101" s="44" t="s">
        <v>234</v>
      </c>
      <c r="AL101" s="44" t="s">
        <v>234</v>
      </c>
      <c r="AM101" s="44" t="s">
        <v>234</v>
      </c>
      <c r="AN101" s="44" t="s">
        <v>234</v>
      </c>
    </row>
    <row r="102" spans="1:40" x14ac:dyDescent="0.2">
      <c r="A102" t="s">
        <v>340</v>
      </c>
      <c r="B102" t="s">
        <v>142</v>
      </c>
      <c r="C102" t="s">
        <v>56</v>
      </c>
      <c r="D102" t="s">
        <v>72</v>
      </c>
      <c r="E102" t="s">
        <v>75</v>
      </c>
      <c r="F102" t="s">
        <v>58</v>
      </c>
      <c r="G102" t="s">
        <v>57</v>
      </c>
      <c r="H102" t="s">
        <v>57</v>
      </c>
      <c r="I102" t="s">
        <v>57</v>
      </c>
      <c r="J102" s="70">
        <v>10</v>
      </c>
      <c r="K102" t="s">
        <v>57</v>
      </c>
      <c r="L102" s="71">
        <v>1.7000000000000001E-2</v>
      </c>
      <c r="M102" s="71">
        <v>7.0000000000000001E-3</v>
      </c>
      <c r="N102" s="71">
        <v>1.7000000000000001E-2</v>
      </c>
      <c r="O102" s="71">
        <v>0</v>
      </c>
      <c r="P102" t="s">
        <v>326</v>
      </c>
      <c r="Q102" s="1">
        <v>55</v>
      </c>
      <c r="R102" t="s">
        <v>121</v>
      </c>
      <c r="S102" s="70">
        <v>156</v>
      </c>
      <c r="T102" s="44" t="s">
        <v>234</v>
      </c>
      <c r="U102" t="s">
        <v>234</v>
      </c>
      <c r="V102" t="s">
        <v>234</v>
      </c>
      <c r="W102" s="44" t="s">
        <v>234</v>
      </c>
      <c r="X102" s="44" t="s">
        <v>234</v>
      </c>
      <c r="Y102" t="s">
        <v>119</v>
      </c>
      <c r="Z102" t="s">
        <v>254</v>
      </c>
      <c r="AA102" s="70">
        <v>10</v>
      </c>
      <c r="AB102" t="s">
        <v>59</v>
      </c>
      <c r="AC102" t="s">
        <v>59</v>
      </c>
      <c r="AD102" t="s">
        <v>5</v>
      </c>
      <c r="AE102" t="s">
        <v>59</v>
      </c>
      <c r="AF102" s="79" t="s">
        <v>356</v>
      </c>
      <c r="AG102" t="s">
        <v>57</v>
      </c>
      <c r="AH102" t="s">
        <v>59</v>
      </c>
      <c r="AJ102" s="44" t="s">
        <v>234</v>
      </c>
      <c r="AK102" s="44" t="s">
        <v>234</v>
      </c>
      <c r="AL102" s="44" t="s">
        <v>234</v>
      </c>
      <c r="AM102" s="44" t="s">
        <v>234</v>
      </c>
      <c r="AN102" s="44" t="s">
        <v>234</v>
      </c>
    </row>
    <row r="103" spans="1:40" x14ac:dyDescent="0.2">
      <c r="A103" t="s">
        <v>341</v>
      </c>
      <c r="B103" t="s">
        <v>142</v>
      </c>
      <c r="C103" t="s">
        <v>56</v>
      </c>
      <c r="D103" t="s">
        <v>72</v>
      </c>
      <c r="E103" t="s">
        <v>75</v>
      </c>
      <c r="F103" t="s">
        <v>58</v>
      </c>
      <c r="G103" t="s">
        <v>57</v>
      </c>
      <c r="H103" t="s">
        <v>57</v>
      </c>
      <c r="I103" t="s">
        <v>57</v>
      </c>
      <c r="J103" s="70">
        <v>13</v>
      </c>
      <c r="K103" t="s">
        <v>57</v>
      </c>
      <c r="L103" s="71">
        <v>1.7000000000000001E-2</v>
      </c>
      <c r="M103" s="71">
        <v>7.0000000000000001E-3</v>
      </c>
      <c r="N103" s="71">
        <v>1.7000000000000001E-2</v>
      </c>
      <c r="O103" s="71">
        <v>0</v>
      </c>
      <c r="P103" t="s">
        <v>326</v>
      </c>
      <c r="Q103" s="1">
        <v>55</v>
      </c>
      <c r="R103" t="s">
        <v>121</v>
      </c>
      <c r="S103" s="70">
        <v>154</v>
      </c>
      <c r="T103" s="44" t="s">
        <v>234</v>
      </c>
      <c r="U103" t="s">
        <v>234</v>
      </c>
      <c r="V103" t="s">
        <v>234</v>
      </c>
      <c r="W103" s="44" t="s">
        <v>234</v>
      </c>
      <c r="X103" s="44" t="s">
        <v>234</v>
      </c>
      <c r="Y103" t="s">
        <v>119</v>
      </c>
      <c r="Z103" t="s">
        <v>254</v>
      </c>
      <c r="AA103" s="70">
        <v>13</v>
      </c>
      <c r="AB103" t="s">
        <v>59</v>
      </c>
      <c r="AC103" t="s">
        <v>59</v>
      </c>
      <c r="AD103" t="s">
        <v>5</v>
      </c>
      <c r="AE103" t="s">
        <v>59</v>
      </c>
      <c r="AF103" s="79" t="s">
        <v>356</v>
      </c>
      <c r="AG103" t="s">
        <v>57</v>
      </c>
      <c r="AH103" t="s">
        <v>59</v>
      </c>
      <c r="AJ103" s="44" t="s">
        <v>234</v>
      </c>
      <c r="AK103" s="44" t="s">
        <v>234</v>
      </c>
      <c r="AL103" s="44" t="s">
        <v>234</v>
      </c>
      <c r="AM103" s="44" t="s">
        <v>234</v>
      </c>
      <c r="AN103" s="44" t="s">
        <v>234</v>
      </c>
    </row>
    <row r="104" spans="1:40" x14ac:dyDescent="0.2">
      <c r="A104" t="s">
        <v>342</v>
      </c>
      <c r="B104" t="s">
        <v>142</v>
      </c>
      <c r="C104" t="s">
        <v>56</v>
      </c>
      <c r="D104" t="s">
        <v>72</v>
      </c>
      <c r="E104" t="s">
        <v>75</v>
      </c>
      <c r="F104" t="s">
        <v>58</v>
      </c>
      <c r="G104" t="s">
        <v>57</v>
      </c>
      <c r="H104" t="s">
        <v>57</v>
      </c>
      <c r="I104" t="s">
        <v>57</v>
      </c>
      <c r="J104" s="70">
        <v>4</v>
      </c>
      <c r="K104" t="s">
        <v>57</v>
      </c>
      <c r="L104" s="71">
        <v>1.4999999999999999E-2</v>
      </c>
      <c r="M104" s="71">
        <v>1.6E-2</v>
      </c>
      <c r="N104" s="71">
        <v>1.4999999999999999E-2</v>
      </c>
      <c r="O104" s="71">
        <v>1E-3</v>
      </c>
      <c r="P104" t="s">
        <v>326</v>
      </c>
      <c r="Q104" s="1">
        <v>55</v>
      </c>
      <c r="R104" t="s">
        <v>121</v>
      </c>
      <c r="S104" s="70">
        <v>143</v>
      </c>
      <c r="T104" s="44" t="s">
        <v>234</v>
      </c>
      <c r="U104" t="s">
        <v>234</v>
      </c>
      <c r="V104" t="s">
        <v>234</v>
      </c>
      <c r="W104" s="44" t="s">
        <v>234</v>
      </c>
      <c r="X104" s="44" t="s">
        <v>234</v>
      </c>
      <c r="Y104" t="s">
        <v>119</v>
      </c>
      <c r="Z104" t="s">
        <v>254</v>
      </c>
      <c r="AA104" s="70">
        <v>4</v>
      </c>
      <c r="AB104" t="s">
        <v>59</v>
      </c>
      <c r="AC104" t="s">
        <v>59</v>
      </c>
      <c r="AD104" t="s">
        <v>5</v>
      </c>
      <c r="AE104" t="s">
        <v>59</v>
      </c>
      <c r="AF104" s="79" t="s">
        <v>356</v>
      </c>
      <c r="AG104" t="s">
        <v>57</v>
      </c>
      <c r="AH104" t="s">
        <v>59</v>
      </c>
      <c r="AJ104" s="44" t="s">
        <v>234</v>
      </c>
      <c r="AK104" s="44" t="s">
        <v>234</v>
      </c>
      <c r="AL104" s="44" t="s">
        <v>234</v>
      </c>
      <c r="AM104" s="44" t="s">
        <v>234</v>
      </c>
      <c r="AN104" s="44" t="s">
        <v>234</v>
      </c>
    </row>
    <row r="105" spans="1:40" x14ac:dyDescent="0.2">
      <c r="A105" t="s">
        <v>343</v>
      </c>
      <c r="B105" t="s">
        <v>142</v>
      </c>
      <c r="C105" t="s">
        <v>56</v>
      </c>
      <c r="D105" t="s">
        <v>72</v>
      </c>
      <c r="E105" t="s">
        <v>75</v>
      </c>
      <c r="F105" t="s">
        <v>58</v>
      </c>
      <c r="G105" t="s">
        <v>57</v>
      </c>
      <c r="H105" t="s">
        <v>57</v>
      </c>
      <c r="I105" t="s">
        <v>57</v>
      </c>
      <c r="J105" s="70">
        <v>6</v>
      </c>
      <c r="K105" t="s">
        <v>57</v>
      </c>
      <c r="L105" s="71">
        <v>1.4999999999999999E-2</v>
      </c>
      <c r="M105" s="71">
        <v>1.6E-2</v>
      </c>
      <c r="N105" s="71">
        <v>1.4999999999999999E-2</v>
      </c>
      <c r="O105" s="71">
        <v>1E-3</v>
      </c>
      <c r="P105" t="s">
        <v>326</v>
      </c>
      <c r="Q105" s="1">
        <v>55</v>
      </c>
      <c r="R105" t="s">
        <v>121</v>
      </c>
      <c r="S105" s="70">
        <v>145</v>
      </c>
      <c r="T105" s="44" t="s">
        <v>234</v>
      </c>
      <c r="U105" t="s">
        <v>234</v>
      </c>
      <c r="V105" t="s">
        <v>234</v>
      </c>
      <c r="W105" s="44" t="s">
        <v>234</v>
      </c>
      <c r="X105" s="44" t="s">
        <v>234</v>
      </c>
      <c r="Y105" t="s">
        <v>119</v>
      </c>
      <c r="Z105" t="s">
        <v>254</v>
      </c>
      <c r="AA105" s="70">
        <v>6</v>
      </c>
      <c r="AB105" t="s">
        <v>59</v>
      </c>
      <c r="AC105" t="s">
        <v>59</v>
      </c>
      <c r="AD105" t="s">
        <v>5</v>
      </c>
      <c r="AE105" t="s">
        <v>59</v>
      </c>
      <c r="AF105" s="79" t="s">
        <v>356</v>
      </c>
      <c r="AG105" t="s">
        <v>57</v>
      </c>
      <c r="AH105" t="s">
        <v>59</v>
      </c>
      <c r="AJ105" s="44" t="s">
        <v>234</v>
      </c>
      <c r="AK105" s="44" t="s">
        <v>234</v>
      </c>
      <c r="AL105" s="44" t="s">
        <v>234</v>
      </c>
      <c r="AM105" s="44" t="s">
        <v>234</v>
      </c>
      <c r="AN105" s="44" t="s">
        <v>234</v>
      </c>
    </row>
    <row r="106" spans="1:40" x14ac:dyDescent="0.2">
      <c r="A106" t="s">
        <v>344</v>
      </c>
      <c r="B106" t="s">
        <v>142</v>
      </c>
      <c r="C106" t="s">
        <v>56</v>
      </c>
      <c r="D106" t="s">
        <v>72</v>
      </c>
      <c r="E106" t="s">
        <v>75</v>
      </c>
      <c r="F106" t="s">
        <v>58</v>
      </c>
      <c r="G106" t="s">
        <v>57</v>
      </c>
      <c r="H106" t="s">
        <v>57</v>
      </c>
      <c r="I106" t="s">
        <v>57</v>
      </c>
      <c r="J106" s="70">
        <v>8</v>
      </c>
      <c r="K106" t="s">
        <v>57</v>
      </c>
      <c r="L106" s="71">
        <v>1.4999999999999999E-2</v>
      </c>
      <c r="M106" s="71">
        <v>1.6E-2</v>
      </c>
      <c r="N106" s="71">
        <v>1.4999999999999999E-2</v>
      </c>
      <c r="O106" s="71">
        <v>1E-3</v>
      </c>
      <c r="P106" t="s">
        <v>326</v>
      </c>
      <c r="Q106" s="1">
        <v>55</v>
      </c>
      <c r="R106" t="s">
        <v>121</v>
      </c>
      <c r="S106" s="70">
        <v>146</v>
      </c>
      <c r="T106" s="44" t="s">
        <v>234</v>
      </c>
      <c r="U106" t="s">
        <v>234</v>
      </c>
      <c r="V106" t="s">
        <v>234</v>
      </c>
      <c r="W106" s="44" t="s">
        <v>234</v>
      </c>
      <c r="X106" s="44" t="s">
        <v>234</v>
      </c>
      <c r="Y106" t="s">
        <v>119</v>
      </c>
      <c r="Z106" t="s">
        <v>254</v>
      </c>
      <c r="AA106" s="70">
        <v>8</v>
      </c>
      <c r="AB106" t="s">
        <v>59</v>
      </c>
      <c r="AC106" t="s">
        <v>59</v>
      </c>
      <c r="AD106" t="s">
        <v>5</v>
      </c>
      <c r="AE106" t="s">
        <v>59</v>
      </c>
      <c r="AF106" s="79" t="s">
        <v>356</v>
      </c>
      <c r="AG106" t="s">
        <v>57</v>
      </c>
      <c r="AH106" t="s">
        <v>59</v>
      </c>
      <c r="AJ106" s="44" t="s">
        <v>234</v>
      </c>
      <c r="AK106" s="44" t="s">
        <v>234</v>
      </c>
      <c r="AL106" s="44" t="s">
        <v>234</v>
      </c>
      <c r="AM106" s="44" t="s">
        <v>234</v>
      </c>
      <c r="AN106" s="44" t="s">
        <v>234</v>
      </c>
    </row>
    <row r="107" spans="1:40" x14ac:dyDescent="0.2">
      <c r="A107" t="s">
        <v>345</v>
      </c>
      <c r="B107" t="s">
        <v>142</v>
      </c>
      <c r="C107" t="s">
        <v>56</v>
      </c>
      <c r="D107" t="s">
        <v>72</v>
      </c>
      <c r="E107" t="s">
        <v>75</v>
      </c>
      <c r="F107" t="s">
        <v>58</v>
      </c>
      <c r="G107" t="s">
        <v>57</v>
      </c>
      <c r="H107" t="s">
        <v>57</v>
      </c>
      <c r="I107" t="s">
        <v>57</v>
      </c>
      <c r="J107" s="70">
        <v>10</v>
      </c>
      <c r="K107" t="s">
        <v>57</v>
      </c>
      <c r="L107" s="71">
        <v>1.7000000000000001E-2</v>
      </c>
      <c r="M107" s="71">
        <v>3.5000000000000003E-2</v>
      </c>
      <c r="N107" s="71">
        <v>1.7000000000000001E-2</v>
      </c>
      <c r="O107" s="71">
        <v>0</v>
      </c>
      <c r="P107" t="s">
        <v>326</v>
      </c>
      <c r="Q107" s="1">
        <v>55</v>
      </c>
      <c r="R107" t="s">
        <v>121</v>
      </c>
      <c r="S107" s="70">
        <v>155</v>
      </c>
      <c r="T107" s="44" t="s">
        <v>234</v>
      </c>
      <c r="U107" t="s">
        <v>234</v>
      </c>
      <c r="V107" t="s">
        <v>234</v>
      </c>
      <c r="W107" s="44" t="s">
        <v>234</v>
      </c>
      <c r="X107" s="44" t="s">
        <v>234</v>
      </c>
      <c r="Y107" t="s">
        <v>119</v>
      </c>
      <c r="Z107" t="s">
        <v>254</v>
      </c>
      <c r="AA107" s="70">
        <v>10</v>
      </c>
      <c r="AB107" t="s">
        <v>59</v>
      </c>
      <c r="AC107" t="s">
        <v>59</v>
      </c>
      <c r="AD107" t="s">
        <v>5</v>
      </c>
      <c r="AE107" t="s">
        <v>59</v>
      </c>
      <c r="AF107" s="79" t="s">
        <v>357</v>
      </c>
      <c r="AG107" t="s">
        <v>57</v>
      </c>
      <c r="AH107" t="s">
        <v>59</v>
      </c>
      <c r="AJ107" s="44" t="s">
        <v>234</v>
      </c>
      <c r="AK107" s="44" t="s">
        <v>234</v>
      </c>
      <c r="AL107" s="44" t="s">
        <v>234</v>
      </c>
      <c r="AM107" s="44" t="s">
        <v>234</v>
      </c>
      <c r="AN107" s="44" t="s">
        <v>234</v>
      </c>
    </row>
    <row r="108" spans="1:40" x14ac:dyDescent="0.2">
      <c r="A108" t="s">
        <v>346</v>
      </c>
      <c r="B108" t="s">
        <v>142</v>
      </c>
      <c r="C108" t="s">
        <v>56</v>
      </c>
      <c r="D108" t="s">
        <v>72</v>
      </c>
      <c r="E108" t="s">
        <v>75</v>
      </c>
      <c r="F108" t="s">
        <v>58</v>
      </c>
      <c r="G108" t="s">
        <v>57</v>
      </c>
      <c r="H108" t="s">
        <v>57</v>
      </c>
      <c r="I108" t="s">
        <v>57</v>
      </c>
      <c r="J108" s="70">
        <v>13</v>
      </c>
      <c r="K108" t="s">
        <v>57</v>
      </c>
      <c r="L108" s="71">
        <v>1.7000000000000001E-2</v>
      </c>
      <c r="M108" s="71">
        <v>1.4999999999999999E-2</v>
      </c>
      <c r="N108" s="71">
        <v>1.7000000000000001E-2</v>
      </c>
      <c r="O108" s="71">
        <v>0</v>
      </c>
      <c r="P108" t="s">
        <v>326</v>
      </c>
      <c r="Q108" s="1">
        <v>55</v>
      </c>
      <c r="R108" t="s">
        <v>121</v>
      </c>
      <c r="S108" s="70">
        <v>157</v>
      </c>
      <c r="T108" s="44" t="s">
        <v>234</v>
      </c>
      <c r="U108" t="s">
        <v>234</v>
      </c>
      <c r="V108" t="s">
        <v>234</v>
      </c>
      <c r="W108" s="44" t="s">
        <v>234</v>
      </c>
      <c r="X108" s="44" t="s">
        <v>234</v>
      </c>
      <c r="Y108" t="s">
        <v>119</v>
      </c>
      <c r="Z108" t="s">
        <v>254</v>
      </c>
      <c r="AA108" s="70">
        <v>13</v>
      </c>
      <c r="AB108" t="s">
        <v>59</v>
      </c>
      <c r="AC108" t="s">
        <v>59</v>
      </c>
      <c r="AD108" t="s">
        <v>5</v>
      </c>
      <c r="AE108" t="s">
        <v>59</v>
      </c>
      <c r="AF108" s="79" t="s">
        <v>357</v>
      </c>
      <c r="AG108" t="s">
        <v>57</v>
      </c>
      <c r="AH108" t="s">
        <v>59</v>
      </c>
      <c r="AJ108" s="44" t="s">
        <v>234</v>
      </c>
      <c r="AK108" s="44" t="s">
        <v>234</v>
      </c>
      <c r="AL108" s="44" t="s">
        <v>234</v>
      </c>
      <c r="AM108" s="44" t="s">
        <v>234</v>
      </c>
      <c r="AN108" s="44" t="s">
        <v>234</v>
      </c>
    </row>
    <row r="109" spans="1:40" x14ac:dyDescent="0.2">
      <c r="A109" t="s">
        <v>347</v>
      </c>
      <c r="B109" t="s">
        <v>142</v>
      </c>
      <c r="C109" t="s">
        <v>56</v>
      </c>
      <c r="D109" t="s">
        <v>72</v>
      </c>
      <c r="E109" t="s">
        <v>75</v>
      </c>
      <c r="F109" t="s">
        <v>58</v>
      </c>
      <c r="G109" t="s">
        <v>57</v>
      </c>
      <c r="H109" t="s">
        <v>57</v>
      </c>
      <c r="I109" t="s">
        <v>57</v>
      </c>
      <c r="J109" s="70">
        <v>10</v>
      </c>
      <c r="K109" t="s">
        <v>57</v>
      </c>
      <c r="L109" s="71">
        <v>1.7000000000000001E-2</v>
      </c>
      <c r="M109" s="71">
        <v>7.0000000000000001E-3</v>
      </c>
      <c r="N109" s="71">
        <v>1.7000000000000001E-2</v>
      </c>
      <c r="O109" s="71">
        <v>0</v>
      </c>
      <c r="P109" t="s">
        <v>326</v>
      </c>
      <c r="Q109" s="1">
        <v>55</v>
      </c>
      <c r="R109" t="s">
        <v>121</v>
      </c>
      <c r="S109" s="70">
        <v>156</v>
      </c>
      <c r="T109" s="44" t="s">
        <v>234</v>
      </c>
      <c r="U109" t="s">
        <v>234</v>
      </c>
      <c r="V109" t="s">
        <v>234</v>
      </c>
      <c r="W109" s="44" t="s">
        <v>234</v>
      </c>
      <c r="X109" s="44" t="s">
        <v>234</v>
      </c>
      <c r="Y109" t="s">
        <v>119</v>
      </c>
      <c r="Z109" t="s">
        <v>254</v>
      </c>
      <c r="AA109" s="70">
        <v>10</v>
      </c>
      <c r="AB109" t="s">
        <v>59</v>
      </c>
      <c r="AC109" t="s">
        <v>59</v>
      </c>
      <c r="AD109" t="s">
        <v>5</v>
      </c>
      <c r="AE109" t="s">
        <v>59</v>
      </c>
      <c r="AF109" s="79" t="s">
        <v>356</v>
      </c>
      <c r="AG109" t="s">
        <v>57</v>
      </c>
      <c r="AH109" t="s">
        <v>59</v>
      </c>
      <c r="AJ109" s="44" t="s">
        <v>234</v>
      </c>
      <c r="AK109" s="44" t="s">
        <v>234</v>
      </c>
      <c r="AL109" s="44" t="s">
        <v>234</v>
      </c>
      <c r="AM109" s="44" t="s">
        <v>234</v>
      </c>
      <c r="AN109" s="44" t="s">
        <v>234</v>
      </c>
    </row>
    <row r="110" spans="1:40" x14ac:dyDescent="0.2">
      <c r="A110" t="s">
        <v>348</v>
      </c>
      <c r="B110" t="s">
        <v>142</v>
      </c>
      <c r="C110" t="s">
        <v>56</v>
      </c>
      <c r="D110" t="s">
        <v>72</v>
      </c>
      <c r="E110" t="s">
        <v>75</v>
      </c>
      <c r="F110" t="s">
        <v>58</v>
      </c>
      <c r="G110" t="s">
        <v>57</v>
      </c>
      <c r="H110" t="s">
        <v>57</v>
      </c>
      <c r="I110" t="s">
        <v>57</v>
      </c>
      <c r="J110" s="70">
        <v>13</v>
      </c>
      <c r="K110" t="s">
        <v>57</v>
      </c>
      <c r="L110" s="71">
        <v>1.7000000000000001E-2</v>
      </c>
      <c r="M110" s="71">
        <v>7.0000000000000001E-3</v>
      </c>
      <c r="N110" s="71">
        <v>1.7000000000000001E-2</v>
      </c>
      <c r="O110" s="71">
        <v>0</v>
      </c>
      <c r="P110" t="s">
        <v>326</v>
      </c>
      <c r="Q110" s="1">
        <v>55</v>
      </c>
      <c r="R110" t="s">
        <v>121</v>
      </c>
      <c r="S110" s="70">
        <v>154</v>
      </c>
      <c r="T110" s="44" t="s">
        <v>234</v>
      </c>
      <c r="U110" t="s">
        <v>234</v>
      </c>
      <c r="V110" t="s">
        <v>234</v>
      </c>
      <c r="W110" s="44" t="s">
        <v>234</v>
      </c>
      <c r="X110" s="44" t="s">
        <v>234</v>
      </c>
      <c r="Y110" t="s">
        <v>119</v>
      </c>
      <c r="Z110" t="s">
        <v>254</v>
      </c>
      <c r="AA110" s="70">
        <v>13</v>
      </c>
      <c r="AB110" t="s">
        <v>59</v>
      </c>
      <c r="AC110" t="s">
        <v>59</v>
      </c>
      <c r="AD110" t="s">
        <v>5</v>
      </c>
      <c r="AE110" t="s">
        <v>59</v>
      </c>
      <c r="AF110" s="79" t="s">
        <v>356</v>
      </c>
      <c r="AG110" t="s">
        <v>57</v>
      </c>
      <c r="AH110" t="s">
        <v>59</v>
      </c>
      <c r="AJ110" s="44" t="s">
        <v>234</v>
      </c>
      <c r="AK110" s="44" t="s">
        <v>234</v>
      </c>
      <c r="AL110" s="44" t="s">
        <v>234</v>
      </c>
      <c r="AM110" s="44" t="s">
        <v>234</v>
      </c>
      <c r="AN110" s="44" t="s">
        <v>234</v>
      </c>
    </row>
    <row r="111" spans="1:40" x14ac:dyDescent="0.2">
      <c r="A111" t="s">
        <v>349</v>
      </c>
      <c r="B111" t="s">
        <v>142</v>
      </c>
      <c r="C111" t="s">
        <v>56</v>
      </c>
      <c r="D111" t="s">
        <v>72</v>
      </c>
      <c r="E111" t="s">
        <v>75</v>
      </c>
      <c r="F111" t="s">
        <v>58</v>
      </c>
      <c r="G111" t="s">
        <v>57</v>
      </c>
      <c r="H111" t="s">
        <v>57</v>
      </c>
      <c r="I111" t="s">
        <v>57</v>
      </c>
      <c r="J111" s="70">
        <v>4</v>
      </c>
      <c r="K111" t="s">
        <v>57</v>
      </c>
      <c r="L111" s="71">
        <v>1.4999999999999999E-2</v>
      </c>
      <c r="M111" s="71">
        <v>1.6E-2</v>
      </c>
      <c r="N111" s="71">
        <v>1.4999999999999999E-2</v>
      </c>
      <c r="O111" s="71">
        <v>1E-3</v>
      </c>
      <c r="P111" t="s">
        <v>326</v>
      </c>
      <c r="Q111" s="1">
        <v>55</v>
      </c>
      <c r="R111" t="s">
        <v>121</v>
      </c>
      <c r="S111" s="70">
        <v>143</v>
      </c>
      <c r="T111" s="44" t="s">
        <v>234</v>
      </c>
      <c r="U111" t="s">
        <v>234</v>
      </c>
      <c r="V111" t="s">
        <v>234</v>
      </c>
      <c r="W111" s="44" t="s">
        <v>234</v>
      </c>
      <c r="X111" s="44" t="s">
        <v>234</v>
      </c>
      <c r="Y111" t="s">
        <v>267</v>
      </c>
      <c r="Z111" t="s">
        <v>254</v>
      </c>
      <c r="AA111" s="70">
        <v>4</v>
      </c>
      <c r="AB111" t="s">
        <v>267</v>
      </c>
      <c r="AC111" t="s">
        <v>234</v>
      </c>
      <c r="AD111" t="s">
        <v>234</v>
      </c>
      <c r="AE111" t="s">
        <v>234</v>
      </c>
      <c r="AF111" s="80" t="s">
        <v>234</v>
      </c>
      <c r="AG111" t="s">
        <v>59</v>
      </c>
      <c r="AH111" t="s">
        <v>59</v>
      </c>
      <c r="AJ111" s="44" t="s">
        <v>234</v>
      </c>
      <c r="AK111" s="44" t="s">
        <v>234</v>
      </c>
      <c r="AL111" s="44" t="s">
        <v>234</v>
      </c>
      <c r="AM111" s="44" t="s">
        <v>234</v>
      </c>
      <c r="AN111" s="44" t="s">
        <v>234</v>
      </c>
    </row>
    <row r="112" spans="1:40" x14ac:dyDescent="0.2">
      <c r="A112" t="s">
        <v>350</v>
      </c>
      <c r="B112" t="s">
        <v>142</v>
      </c>
      <c r="C112" t="s">
        <v>56</v>
      </c>
      <c r="D112" t="s">
        <v>72</v>
      </c>
      <c r="E112" t="s">
        <v>75</v>
      </c>
      <c r="F112" t="s">
        <v>58</v>
      </c>
      <c r="G112" t="s">
        <v>57</v>
      </c>
      <c r="H112" t="s">
        <v>57</v>
      </c>
      <c r="I112" t="s">
        <v>57</v>
      </c>
      <c r="J112" s="70">
        <v>6</v>
      </c>
      <c r="K112" t="s">
        <v>57</v>
      </c>
      <c r="L112" s="71">
        <v>1.4999999999999999E-2</v>
      </c>
      <c r="M112" s="71">
        <v>1.6E-2</v>
      </c>
      <c r="N112" s="71">
        <v>1.4999999999999999E-2</v>
      </c>
      <c r="O112" s="71">
        <v>1E-3</v>
      </c>
      <c r="P112" t="s">
        <v>326</v>
      </c>
      <c r="Q112" s="1">
        <v>55</v>
      </c>
      <c r="R112" t="s">
        <v>121</v>
      </c>
      <c r="S112" s="70">
        <v>145</v>
      </c>
      <c r="T112" s="44" t="s">
        <v>234</v>
      </c>
      <c r="U112" t="s">
        <v>234</v>
      </c>
      <c r="V112" t="s">
        <v>234</v>
      </c>
      <c r="W112" s="44" t="s">
        <v>234</v>
      </c>
      <c r="X112" s="44" t="s">
        <v>234</v>
      </c>
      <c r="Y112" t="s">
        <v>267</v>
      </c>
      <c r="Z112" t="s">
        <v>254</v>
      </c>
      <c r="AA112" s="70">
        <v>6</v>
      </c>
      <c r="AB112" t="s">
        <v>267</v>
      </c>
      <c r="AC112" t="s">
        <v>234</v>
      </c>
      <c r="AD112" t="s">
        <v>234</v>
      </c>
      <c r="AE112" t="s">
        <v>234</v>
      </c>
      <c r="AF112" s="80" t="s">
        <v>234</v>
      </c>
      <c r="AG112" t="s">
        <v>59</v>
      </c>
      <c r="AH112" t="s">
        <v>59</v>
      </c>
      <c r="AJ112" s="44" t="s">
        <v>234</v>
      </c>
      <c r="AK112" s="44" t="s">
        <v>234</v>
      </c>
      <c r="AL112" s="44" t="s">
        <v>234</v>
      </c>
      <c r="AM112" s="44" t="s">
        <v>234</v>
      </c>
      <c r="AN112" s="44" t="s">
        <v>234</v>
      </c>
    </row>
    <row r="113" spans="1:40" x14ac:dyDescent="0.2">
      <c r="A113" t="s">
        <v>351</v>
      </c>
      <c r="B113" t="s">
        <v>142</v>
      </c>
      <c r="C113" t="s">
        <v>56</v>
      </c>
      <c r="D113" t="s">
        <v>72</v>
      </c>
      <c r="E113" t="s">
        <v>75</v>
      </c>
      <c r="F113" t="s">
        <v>58</v>
      </c>
      <c r="G113" t="s">
        <v>57</v>
      </c>
      <c r="H113" t="s">
        <v>57</v>
      </c>
      <c r="I113" t="s">
        <v>57</v>
      </c>
      <c r="J113" s="70">
        <v>8</v>
      </c>
      <c r="K113" t="s">
        <v>57</v>
      </c>
      <c r="L113" s="71">
        <v>1.4999999999999999E-2</v>
      </c>
      <c r="M113" s="71">
        <v>1.6E-2</v>
      </c>
      <c r="N113" s="71">
        <v>1.4999999999999999E-2</v>
      </c>
      <c r="O113" s="71">
        <v>1E-3</v>
      </c>
      <c r="P113" t="s">
        <v>326</v>
      </c>
      <c r="Q113" s="1">
        <v>55</v>
      </c>
      <c r="R113" t="s">
        <v>121</v>
      </c>
      <c r="S113" s="70">
        <v>146</v>
      </c>
      <c r="T113" s="44" t="s">
        <v>234</v>
      </c>
      <c r="U113" t="s">
        <v>234</v>
      </c>
      <c r="V113" t="s">
        <v>234</v>
      </c>
      <c r="W113" s="44" t="s">
        <v>234</v>
      </c>
      <c r="X113" s="44" t="s">
        <v>234</v>
      </c>
      <c r="Y113" t="s">
        <v>267</v>
      </c>
      <c r="Z113" t="s">
        <v>254</v>
      </c>
      <c r="AA113" s="70">
        <v>8</v>
      </c>
      <c r="AB113" t="s">
        <v>267</v>
      </c>
      <c r="AC113" t="s">
        <v>234</v>
      </c>
      <c r="AD113" t="s">
        <v>234</v>
      </c>
      <c r="AE113" t="s">
        <v>234</v>
      </c>
      <c r="AF113" s="80" t="s">
        <v>234</v>
      </c>
      <c r="AG113" t="s">
        <v>59</v>
      </c>
      <c r="AH113" t="s">
        <v>59</v>
      </c>
      <c r="AJ113" s="44" t="s">
        <v>234</v>
      </c>
      <c r="AK113" s="44" t="s">
        <v>234</v>
      </c>
      <c r="AL113" s="44" t="s">
        <v>234</v>
      </c>
      <c r="AM113" s="44" t="s">
        <v>234</v>
      </c>
      <c r="AN113" s="44" t="s">
        <v>234</v>
      </c>
    </row>
    <row r="114" spans="1:40" x14ac:dyDescent="0.2">
      <c r="A114" t="s">
        <v>352</v>
      </c>
      <c r="B114" t="s">
        <v>142</v>
      </c>
      <c r="C114" t="s">
        <v>56</v>
      </c>
      <c r="D114" t="s">
        <v>72</v>
      </c>
      <c r="E114" t="s">
        <v>75</v>
      </c>
      <c r="F114" t="s">
        <v>58</v>
      </c>
      <c r="G114" t="s">
        <v>57</v>
      </c>
      <c r="H114" t="s">
        <v>57</v>
      </c>
      <c r="I114" t="s">
        <v>57</v>
      </c>
      <c r="J114" s="70">
        <v>10</v>
      </c>
      <c r="K114" t="s">
        <v>57</v>
      </c>
      <c r="L114" s="71">
        <v>1.7000000000000001E-2</v>
      </c>
      <c r="M114" s="71">
        <v>3.5000000000000003E-2</v>
      </c>
      <c r="N114" s="71">
        <v>1.7000000000000001E-2</v>
      </c>
      <c r="O114" s="71">
        <v>0</v>
      </c>
      <c r="P114" t="s">
        <v>326</v>
      </c>
      <c r="Q114" s="1">
        <v>55</v>
      </c>
      <c r="R114" t="s">
        <v>121</v>
      </c>
      <c r="S114" s="70">
        <v>155</v>
      </c>
      <c r="T114" s="44" t="s">
        <v>234</v>
      </c>
      <c r="U114" t="s">
        <v>234</v>
      </c>
      <c r="V114" t="s">
        <v>234</v>
      </c>
      <c r="W114" s="44" t="s">
        <v>234</v>
      </c>
      <c r="X114" s="44" t="s">
        <v>234</v>
      </c>
      <c r="Y114" t="s">
        <v>267</v>
      </c>
      <c r="Z114" t="s">
        <v>254</v>
      </c>
      <c r="AA114" s="70">
        <v>10</v>
      </c>
      <c r="AB114" t="s">
        <v>267</v>
      </c>
      <c r="AC114" t="s">
        <v>234</v>
      </c>
      <c r="AD114" t="s">
        <v>234</v>
      </c>
      <c r="AE114" t="s">
        <v>234</v>
      </c>
      <c r="AF114" s="80" t="s">
        <v>234</v>
      </c>
      <c r="AG114" t="s">
        <v>59</v>
      </c>
      <c r="AH114" t="s">
        <v>59</v>
      </c>
      <c r="AJ114" s="44" t="s">
        <v>234</v>
      </c>
      <c r="AK114" s="44" t="s">
        <v>234</v>
      </c>
      <c r="AL114" s="44" t="s">
        <v>234</v>
      </c>
      <c r="AM114" s="44" t="s">
        <v>234</v>
      </c>
      <c r="AN114" s="44" t="s">
        <v>234</v>
      </c>
    </row>
    <row r="115" spans="1:40" x14ac:dyDescent="0.2">
      <c r="A115" t="s">
        <v>353</v>
      </c>
      <c r="B115" t="s">
        <v>142</v>
      </c>
      <c r="C115" t="s">
        <v>56</v>
      </c>
      <c r="D115" t="s">
        <v>72</v>
      </c>
      <c r="E115" t="s">
        <v>75</v>
      </c>
      <c r="F115" t="s">
        <v>58</v>
      </c>
      <c r="G115" t="s">
        <v>57</v>
      </c>
      <c r="H115" t="s">
        <v>57</v>
      </c>
      <c r="I115" t="s">
        <v>57</v>
      </c>
      <c r="J115" s="70">
        <v>13</v>
      </c>
      <c r="K115" t="s">
        <v>57</v>
      </c>
      <c r="L115" s="71">
        <v>1.7000000000000001E-2</v>
      </c>
      <c r="M115" s="71">
        <v>1.4999999999999999E-2</v>
      </c>
      <c r="N115" s="71">
        <v>1.7000000000000001E-2</v>
      </c>
      <c r="O115" s="71">
        <v>0</v>
      </c>
      <c r="P115" t="s">
        <v>326</v>
      </c>
      <c r="Q115" s="1">
        <v>55</v>
      </c>
      <c r="R115" t="s">
        <v>121</v>
      </c>
      <c r="S115" s="70">
        <v>157</v>
      </c>
      <c r="T115" s="44" t="s">
        <v>234</v>
      </c>
      <c r="U115" t="s">
        <v>234</v>
      </c>
      <c r="V115" t="s">
        <v>234</v>
      </c>
      <c r="W115" s="44" t="s">
        <v>234</v>
      </c>
      <c r="X115" s="44" t="s">
        <v>234</v>
      </c>
      <c r="Y115" t="s">
        <v>267</v>
      </c>
      <c r="Z115" t="s">
        <v>254</v>
      </c>
      <c r="AA115" s="70">
        <v>13</v>
      </c>
      <c r="AB115" t="s">
        <v>267</v>
      </c>
      <c r="AC115" t="s">
        <v>234</v>
      </c>
      <c r="AD115" t="s">
        <v>234</v>
      </c>
      <c r="AE115" t="s">
        <v>234</v>
      </c>
      <c r="AF115" s="80" t="s">
        <v>234</v>
      </c>
      <c r="AG115" t="s">
        <v>59</v>
      </c>
      <c r="AH115" t="s">
        <v>59</v>
      </c>
      <c r="AJ115" s="44" t="s">
        <v>234</v>
      </c>
      <c r="AK115" s="44" t="s">
        <v>234</v>
      </c>
      <c r="AL115" s="44" t="s">
        <v>234</v>
      </c>
      <c r="AM115" s="44" t="s">
        <v>234</v>
      </c>
      <c r="AN115" s="44" t="s">
        <v>234</v>
      </c>
    </row>
    <row r="116" spans="1:40" x14ac:dyDescent="0.2">
      <c r="A116" t="s">
        <v>354</v>
      </c>
      <c r="B116" t="s">
        <v>142</v>
      </c>
      <c r="C116" t="s">
        <v>56</v>
      </c>
      <c r="D116" t="s">
        <v>72</v>
      </c>
      <c r="E116" t="s">
        <v>75</v>
      </c>
      <c r="F116" t="s">
        <v>58</v>
      </c>
      <c r="G116" t="s">
        <v>57</v>
      </c>
      <c r="H116" t="s">
        <v>57</v>
      </c>
      <c r="I116" t="s">
        <v>57</v>
      </c>
      <c r="J116" s="70">
        <v>10</v>
      </c>
      <c r="K116" t="s">
        <v>57</v>
      </c>
      <c r="L116" s="71">
        <v>1.7000000000000001E-2</v>
      </c>
      <c r="M116" s="71">
        <v>7.0000000000000001E-3</v>
      </c>
      <c r="N116" s="71">
        <v>1.7000000000000001E-2</v>
      </c>
      <c r="O116" s="71">
        <v>0</v>
      </c>
      <c r="P116" t="s">
        <v>326</v>
      </c>
      <c r="Q116" s="1">
        <v>55</v>
      </c>
      <c r="R116" t="s">
        <v>121</v>
      </c>
      <c r="S116" s="70">
        <v>156</v>
      </c>
      <c r="T116" s="44" t="s">
        <v>234</v>
      </c>
      <c r="U116" t="s">
        <v>234</v>
      </c>
      <c r="V116" t="s">
        <v>234</v>
      </c>
      <c r="W116" s="44" t="s">
        <v>234</v>
      </c>
      <c r="X116" s="44" t="s">
        <v>234</v>
      </c>
      <c r="Y116" t="s">
        <v>267</v>
      </c>
      <c r="Z116" t="s">
        <v>254</v>
      </c>
      <c r="AA116" s="70">
        <v>10</v>
      </c>
      <c r="AB116" t="s">
        <v>267</v>
      </c>
      <c r="AC116" t="s">
        <v>234</v>
      </c>
      <c r="AD116" t="s">
        <v>234</v>
      </c>
      <c r="AE116" t="s">
        <v>234</v>
      </c>
      <c r="AF116" s="80" t="s">
        <v>234</v>
      </c>
      <c r="AG116" t="s">
        <v>59</v>
      </c>
      <c r="AH116" t="s">
        <v>59</v>
      </c>
      <c r="AJ116" s="44" t="s">
        <v>234</v>
      </c>
      <c r="AK116" s="44" t="s">
        <v>234</v>
      </c>
      <c r="AL116" s="44" t="s">
        <v>234</v>
      </c>
      <c r="AM116" s="44" t="s">
        <v>234</v>
      </c>
      <c r="AN116" s="44" t="s">
        <v>234</v>
      </c>
    </row>
    <row r="117" spans="1:40" x14ac:dyDescent="0.2">
      <c r="A117" t="s">
        <v>355</v>
      </c>
      <c r="B117" t="s">
        <v>142</v>
      </c>
      <c r="C117" t="s">
        <v>56</v>
      </c>
      <c r="D117" t="s">
        <v>72</v>
      </c>
      <c r="E117" t="s">
        <v>75</v>
      </c>
      <c r="F117" t="s">
        <v>58</v>
      </c>
      <c r="G117" t="s">
        <v>57</v>
      </c>
      <c r="H117" t="s">
        <v>57</v>
      </c>
      <c r="I117" t="s">
        <v>57</v>
      </c>
      <c r="J117" s="70">
        <v>13</v>
      </c>
      <c r="K117" t="s">
        <v>57</v>
      </c>
      <c r="L117" s="71">
        <v>1.7000000000000001E-2</v>
      </c>
      <c r="M117" s="71">
        <v>7.0000000000000001E-3</v>
      </c>
      <c r="N117" s="71">
        <v>1.7000000000000001E-2</v>
      </c>
      <c r="O117" s="71">
        <v>0</v>
      </c>
      <c r="P117" t="s">
        <v>326</v>
      </c>
      <c r="Q117" s="1">
        <v>55</v>
      </c>
      <c r="R117" t="s">
        <v>121</v>
      </c>
      <c r="S117" s="70">
        <v>154</v>
      </c>
      <c r="T117" s="44" t="s">
        <v>234</v>
      </c>
      <c r="U117" t="s">
        <v>234</v>
      </c>
      <c r="V117" t="s">
        <v>234</v>
      </c>
      <c r="W117" s="44" t="s">
        <v>234</v>
      </c>
      <c r="X117" s="44" t="s">
        <v>234</v>
      </c>
      <c r="Y117" t="s">
        <v>267</v>
      </c>
      <c r="Z117" t="s">
        <v>254</v>
      </c>
      <c r="AA117" s="70">
        <v>13</v>
      </c>
      <c r="AB117" t="s">
        <v>267</v>
      </c>
      <c r="AC117" t="s">
        <v>234</v>
      </c>
      <c r="AD117" t="s">
        <v>234</v>
      </c>
      <c r="AE117" t="s">
        <v>234</v>
      </c>
      <c r="AF117" s="80" t="s">
        <v>234</v>
      </c>
      <c r="AG117" t="s">
        <v>59</v>
      </c>
      <c r="AH117" t="s">
        <v>59</v>
      </c>
      <c r="AJ117" s="44" t="s">
        <v>234</v>
      </c>
      <c r="AK117" s="44" t="s">
        <v>234</v>
      </c>
      <c r="AL117" s="44" t="s">
        <v>234</v>
      </c>
      <c r="AM117" s="44" t="s">
        <v>234</v>
      </c>
      <c r="AN117" s="44" t="s">
        <v>234</v>
      </c>
    </row>
  </sheetData>
  <sheetProtection algorithmName="SHA-512" hashValue="8/qckRPzxjTnTfvNtrQrcpvXb7Tn6K5vLmIRuu3Qgs7HH0nL8xswAW/XEM1qtzqD4SBxRnThYwlN6obq51wg5w==" saltValue="o2s8l9WQbesFmb3K8K6w6A==" spinCount="100000" sheet="1" objects="1" scenarios="1"/>
  <mergeCells count="3">
    <mergeCell ref="A4:AF4"/>
    <mergeCell ref="AG4:AT4"/>
    <mergeCell ref="AX4:AZ4"/>
  </mergeCells>
  <phoneticPr fontId="1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FC252"/>
  <sheetViews>
    <sheetView tabSelected="1" zoomScale="110" zoomScaleNormal="110" zoomScaleSheetLayoutView="110" zoomScalePageLayoutView="115" workbookViewId="0">
      <selection activeCell="K12" sqref="K12:Q12"/>
    </sheetView>
  </sheetViews>
  <sheetFormatPr defaultColWidth="0" defaultRowHeight="12.75" customHeight="1" zeroHeight="1" x14ac:dyDescent="0.2"/>
  <cols>
    <col min="1" max="17" width="5.28515625" style="12" customWidth="1"/>
    <col min="18" max="18" width="58.5703125" style="9" customWidth="1"/>
    <col min="19" max="19" width="5" style="12" hidden="1"/>
    <col min="20" max="16382" width="9" style="12" hidden="1"/>
    <col min="16383" max="16383" width="7" style="12" hidden="1"/>
    <col min="16384" max="16384" width="9" style="12" hidden="1"/>
  </cols>
  <sheetData>
    <row r="1" spans="1:25" ht="25.9" customHeight="1" x14ac:dyDescent="0.2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0"/>
    </row>
    <row r="2" spans="1:25" ht="25.5" customHeight="1" x14ac:dyDescent="0.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10"/>
    </row>
    <row r="3" spans="1:25" ht="27" x14ac:dyDescent="0.2">
      <c r="A3" s="9"/>
      <c r="B3" s="85" t="s">
        <v>182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9"/>
      <c r="P3" s="9"/>
      <c r="Q3" s="10"/>
    </row>
    <row r="4" spans="1:25" x14ac:dyDescent="0.2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10"/>
    </row>
    <row r="5" spans="1:25" x14ac:dyDescent="0.2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10"/>
    </row>
    <row r="6" spans="1:25" ht="14.1" customHeight="1" x14ac:dyDescent="0.2">
      <c r="A6" s="86" t="s">
        <v>91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</row>
    <row r="7" spans="1:25" ht="14.1" customHeight="1" x14ac:dyDescent="0.2">
      <c r="A7" s="86"/>
      <c r="B7" s="86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</row>
    <row r="8" spans="1:25" ht="14.1" customHeight="1" x14ac:dyDescent="0.2">
      <c r="A8" s="86"/>
      <c r="B8" s="86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</row>
    <row r="9" spans="1:25" ht="14.1" customHeight="1" x14ac:dyDescent="0.2">
      <c r="A9" s="86" t="s">
        <v>328</v>
      </c>
      <c r="B9" s="86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24"/>
    </row>
    <row r="10" spans="1:25" ht="14.1" customHeight="1" x14ac:dyDescent="0.2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</row>
    <row r="11" spans="1:25" ht="14.1" customHeight="1" x14ac:dyDescent="0.2">
      <c r="A11" s="25" t="s">
        <v>92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</row>
    <row r="12" spans="1:25" ht="14.1" customHeight="1" x14ac:dyDescent="0.2">
      <c r="A12" s="23"/>
      <c r="B12" s="84" t="s">
        <v>94</v>
      </c>
      <c r="C12" s="84"/>
      <c r="D12" s="84"/>
      <c r="E12" s="84"/>
      <c r="F12" s="84"/>
      <c r="G12" s="84"/>
      <c r="H12" s="84"/>
      <c r="I12" s="84"/>
      <c r="J12" s="23"/>
      <c r="K12" s="87" t="s">
        <v>34</v>
      </c>
      <c r="L12" s="87"/>
      <c r="M12" s="87"/>
      <c r="N12" s="87"/>
      <c r="O12" s="87"/>
      <c r="P12" s="87"/>
      <c r="Q12" s="87"/>
      <c r="R12" s="36" t="str">
        <f>IF(OR(K12="Selecteer hier uw warmtepomp",K12=""),"","   &lt;======  Selecteer hier uw warmtepomp")</f>
        <v/>
      </c>
      <c r="S12" s="10"/>
      <c r="T12" s="10"/>
      <c r="U12" s="10"/>
      <c r="V12" s="10"/>
      <c r="W12" s="10"/>
      <c r="X12" s="10"/>
      <c r="Y12" s="10"/>
    </row>
    <row r="13" spans="1:25" ht="14.1" customHeight="1" x14ac:dyDescent="0.2">
      <c r="A13" s="23"/>
      <c r="B13" s="84" t="s">
        <v>95</v>
      </c>
      <c r="C13" s="84"/>
      <c r="D13" s="84"/>
      <c r="E13" s="84"/>
      <c r="F13" s="84"/>
      <c r="G13" s="84"/>
      <c r="H13" s="84"/>
      <c r="I13" s="84"/>
      <c r="J13" s="23"/>
      <c r="K13" s="87" t="str">
        <f>IFERROR(VLOOKUP($K$12,Blad4!$A$5:$X$120,2,),"")</f>
        <v/>
      </c>
      <c r="L13" s="87"/>
      <c r="M13" s="87"/>
      <c r="N13" s="87"/>
      <c r="O13" s="87"/>
      <c r="P13" s="87"/>
      <c r="Q13" s="87"/>
      <c r="R13" s="10"/>
      <c r="S13" s="10"/>
      <c r="T13" s="10"/>
      <c r="U13" s="10"/>
      <c r="V13" s="10"/>
      <c r="W13" s="10"/>
      <c r="X13" s="10"/>
      <c r="Y13" s="10"/>
    </row>
    <row r="14" spans="1:25" ht="14.1" customHeight="1" x14ac:dyDescent="0.2">
      <c r="A14" s="23"/>
      <c r="B14" s="84" t="s">
        <v>96</v>
      </c>
      <c r="C14" s="84"/>
      <c r="D14" s="84"/>
      <c r="E14" s="84"/>
      <c r="F14" s="84"/>
      <c r="G14" s="84"/>
      <c r="H14" s="84"/>
      <c r="I14" s="84"/>
      <c r="J14" s="23"/>
      <c r="K14" s="81" t="str">
        <f>IFERROR(VLOOKUP($K$12,Blad4!$A$5:$X$120,1,),"")</f>
        <v/>
      </c>
      <c r="L14" s="81"/>
      <c r="M14" s="81"/>
      <c r="N14" s="81"/>
      <c r="O14" s="81"/>
      <c r="P14" s="81"/>
      <c r="Q14" s="81"/>
    </row>
    <row r="15" spans="1:25" ht="14.1" customHeight="1" x14ac:dyDescent="0.2">
      <c r="A15" s="23"/>
      <c r="B15" s="84" t="s">
        <v>97</v>
      </c>
      <c r="C15" s="84"/>
      <c r="D15" s="84"/>
      <c r="E15" s="84"/>
      <c r="F15" s="84"/>
      <c r="G15" s="84"/>
      <c r="H15" s="84"/>
      <c r="I15" s="84"/>
      <c r="J15" s="23"/>
      <c r="K15" s="81" t="str">
        <f>IFERROR(VLOOKUP($K$12,Blad4!$A$5:$X$120,3,),"")</f>
        <v/>
      </c>
      <c r="L15" s="81"/>
      <c r="M15" s="81"/>
      <c r="N15" s="81"/>
      <c r="O15" s="81"/>
      <c r="P15" s="81"/>
      <c r="Q15" s="81"/>
    </row>
    <row r="16" spans="1:25" ht="14.1" customHeight="1" x14ac:dyDescent="0.2">
      <c r="A16" s="23"/>
      <c r="B16" s="84" t="s">
        <v>98</v>
      </c>
      <c r="C16" s="84"/>
      <c r="D16" s="84"/>
      <c r="E16" s="84"/>
      <c r="F16" s="84"/>
      <c r="G16" s="84"/>
      <c r="H16" s="84"/>
      <c r="I16" s="84"/>
      <c r="J16" s="23"/>
      <c r="K16" s="81" t="str">
        <f>IFERROR(VLOOKUP($K$12,Blad4!$A$5:$X$120,4,),"")</f>
        <v/>
      </c>
      <c r="L16" s="81"/>
      <c r="M16" s="81"/>
      <c r="N16" s="81"/>
      <c r="O16" s="81"/>
      <c r="P16" s="81"/>
      <c r="Q16" s="81"/>
    </row>
    <row r="17" spans="1:17" ht="14.1" customHeight="1" x14ac:dyDescent="0.2">
      <c r="A17" s="23"/>
      <c r="B17" s="84" t="s">
        <v>99</v>
      </c>
      <c r="C17" s="84"/>
      <c r="D17" s="84"/>
      <c r="E17" s="84"/>
      <c r="F17" s="84"/>
      <c r="G17" s="84"/>
      <c r="H17" s="84"/>
      <c r="I17" s="84"/>
      <c r="J17" s="23"/>
      <c r="K17" s="81" t="str">
        <f>IFERROR(VLOOKUP($K$12,Blad4!$A$5:$X$120,5,),"")</f>
        <v/>
      </c>
      <c r="L17" s="81"/>
      <c r="M17" s="81"/>
      <c r="N17" s="81"/>
      <c r="O17" s="81"/>
      <c r="P17" s="81"/>
      <c r="Q17" s="81"/>
    </row>
    <row r="18" spans="1:17" ht="14.1" customHeight="1" x14ac:dyDescent="0.2">
      <c r="A18" s="23"/>
      <c r="B18" s="84" t="s">
        <v>100</v>
      </c>
      <c r="C18" s="84"/>
      <c r="D18" s="84"/>
      <c r="E18" s="84"/>
      <c r="F18" s="84"/>
      <c r="G18" s="84"/>
      <c r="H18" s="84"/>
      <c r="I18" s="84"/>
      <c r="J18" s="23"/>
      <c r="K18" s="81" t="str">
        <f>IFERROR(VLOOKUP($K$12,Blad4!$A$5:$X$120,6,),"")</f>
        <v/>
      </c>
      <c r="L18" s="81"/>
      <c r="M18" s="81"/>
      <c r="N18" s="81"/>
      <c r="O18" s="81"/>
      <c r="P18" s="81"/>
      <c r="Q18" s="81"/>
    </row>
    <row r="19" spans="1:17" ht="14.1" customHeight="1" x14ac:dyDescent="0.2">
      <c r="A19" s="27"/>
      <c r="B19" s="84" t="s">
        <v>101</v>
      </c>
      <c r="C19" s="84"/>
      <c r="D19" s="84"/>
      <c r="E19" s="84"/>
      <c r="F19" s="84"/>
      <c r="G19" s="84"/>
      <c r="H19" s="84"/>
      <c r="I19" s="84"/>
      <c r="J19" s="27"/>
      <c r="K19" s="81" t="str">
        <f>IFERROR(VLOOKUP($K$12,Blad4!$A$5:$AU$120,7,),"")</f>
        <v/>
      </c>
      <c r="L19" s="81"/>
      <c r="M19" s="81"/>
      <c r="N19" s="81"/>
      <c r="O19" s="81"/>
      <c r="P19" s="81"/>
      <c r="Q19" s="81"/>
    </row>
    <row r="20" spans="1:17" ht="14.1" customHeight="1" x14ac:dyDescent="0.2">
      <c r="A20" s="27"/>
      <c r="B20" s="88" t="s">
        <v>102</v>
      </c>
      <c r="C20" s="88"/>
      <c r="D20" s="88"/>
      <c r="E20" s="88"/>
      <c r="F20" s="88"/>
      <c r="G20" s="88"/>
      <c r="H20" s="88"/>
      <c r="I20" s="88"/>
      <c r="J20" s="27"/>
      <c r="K20" s="81" t="str">
        <f>IFERROR(VLOOKUP($K$12,Blad4!$A$5:$AU$120,8,),"")</f>
        <v/>
      </c>
      <c r="L20" s="81"/>
      <c r="M20" s="81"/>
      <c r="N20" s="81"/>
      <c r="O20" s="81"/>
      <c r="P20" s="81"/>
      <c r="Q20" s="81"/>
    </row>
    <row r="21" spans="1:17" ht="14.1" customHeight="1" x14ac:dyDescent="0.2">
      <c r="A21" s="27"/>
      <c r="B21" s="88"/>
      <c r="C21" s="88"/>
      <c r="D21" s="88"/>
      <c r="E21" s="88"/>
      <c r="F21" s="88"/>
      <c r="G21" s="88"/>
      <c r="H21" s="88"/>
      <c r="I21" s="88"/>
      <c r="J21" s="27"/>
      <c r="K21" s="28"/>
      <c r="L21" s="28"/>
      <c r="M21" s="28"/>
      <c r="N21" s="28"/>
      <c r="O21" s="28"/>
      <c r="P21" s="28"/>
      <c r="Q21" s="28"/>
    </row>
    <row r="22" spans="1:17" ht="14.1" customHeight="1" x14ac:dyDescent="0.2">
      <c r="A22" s="25" t="s">
        <v>93</v>
      </c>
      <c r="B22" s="23"/>
      <c r="C22" s="23"/>
      <c r="D22" s="23"/>
      <c r="E22" s="25"/>
      <c r="F22" s="23"/>
      <c r="G22" s="23"/>
      <c r="H22" s="23"/>
      <c r="I22" s="23"/>
      <c r="J22" s="23"/>
      <c r="K22" s="25"/>
      <c r="L22" s="25"/>
      <c r="M22" s="25"/>
      <c r="N22" s="25"/>
      <c r="O22" s="25"/>
      <c r="P22" s="25"/>
      <c r="Q22" s="25"/>
    </row>
    <row r="23" spans="1:17" ht="14.1" customHeight="1" x14ac:dyDescent="0.2">
      <c r="A23" s="23"/>
      <c r="B23" s="84" t="s">
        <v>103</v>
      </c>
      <c r="C23" s="84"/>
      <c r="D23" s="84"/>
      <c r="E23" s="84"/>
      <c r="F23" s="84"/>
      <c r="G23" s="84"/>
      <c r="H23" s="84"/>
      <c r="I23" s="84"/>
      <c r="J23" s="23"/>
      <c r="K23" s="81" t="str">
        <f>IFERROR(VLOOKUP($K$12,Blad4!$A$5:$X$120,9,),"")</f>
        <v/>
      </c>
      <c r="L23" s="81"/>
      <c r="M23" s="81"/>
      <c r="N23" s="81"/>
      <c r="O23" s="81"/>
      <c r="P23" s="81"/>
      <c r="Q23" s="81"/>
    </row>
    <row r="24" spans="1:17" ht="14.1" customHeight="1" x14ac:dyDescent="0.2">
      <c r="A24" s="23"/>
      <c r="B24" s="84" t="s">
        <v>319</v>
      </c>
      <c r="C24" s="84"/>
      <c r="D24" s="84"/>
      <c r="E24" s="84"/>
      <c r="F24" s="84"/>
      <c r="G24" s="84"/>
      <c r="H24" s="84"/>
      <c r="I24" s="84"/>
      <c r="J24" s="23"/>
      <c r="K24" s="81" t="str">
        <f>IFERROR(VLOOKUP($K$12,Blad4!$A$5:$X$120,10,),"")</f>
        <v/>
      </c>
      <c r="L24" s="81"/>
      <c r="M24" s="14" t="str">
        <f>IF(K24="","","kW")</f>
        <v/>
      </c>
      <c r="N24" s="25"/>
      <c r="O24" s="25"/>
      <c r="P24" s="25"/>
      <c r="Q24" s="25"/>
    </row>
    <row r="25" spans="1:17" ht="14.1" customHeight="1" x14ac:dyDescent="0.2">
      <c r="A25" s="23"/>
      <c r="B25" s="84" t="s">
        <v>104</v>
      </c>
      <c r="C25" s="84"/>
      <c r="D25" s="84"/>
      <c r="E25" s="84"/>
      <c r="F25" s="84"/>
      <c r="G25" s="84"/>
      <c r="H25" s="84"/>
      <c r="I25" s="84"/>
      <c r="J25" s="23"/>
      <c r="K25" s="81" t="str">
        <f>IFERROR(VLOOKUP($K$12,Blad4!$A$5:$X$120,11,),"")</f>
        <v/>
      </c>
      <c r="L25" s="81"/>
      <c r="M25" s="81"/>
      <c r="N25" s="81"/>
      <c r="O25" s="81"/>
      <c r="P25" s="81"/>
      <c r="Q25" s="81"/>
    </row>
    <row r="26" spans="1:17" ht="14.1" customHeight="1" x14ac:dyDescent="0.2">
      <c r="A26" s="23"/>
      <c r="B26" s="84" t="s">
        <v>301</v>
      </c>
      <c r="C26" s="84"/>
      <c r="D26" s="84"/>
      <c r="E26" s="84"/>
      <c r="F26" s="84"/>
      <c r="G26" s="84"/>
      <c r="H26" s="84"/>
      <c r="I26" s="84"/>
      <c r="J26" s="23"/>
      <c r="K26" s="81" t="str">
        <f>IFERROR(VLOOKUP($K$12,Blad4!$A$5:$X$120,12,),"")</f>
        <v/>
      </c>
      <c r="L26" s="81"/>
      <c r="M26" s="14" t="str">
        <f t="shared" ref="M26:M29" si="0">IF(K26="","","kW")</f>
        <v/>
      </c>
      <c r="N26" s="25"/>
      <c r="O26" s="25"/>
      <c r="P26" s="25"/>
      <c r="Q26" s="25"/>
    </row>
    <row r="27" spans="1:17" ht="14.1" customHeight="1" x14ac:dyDescent="0.2">
      <c r="A27" s="23"/>
      <c r="B27" s="84" t="s">
        <v>302</v>
      </c>
      <c r="C27" s="84"/>
      <c r="D27" s="84"/>
      <c r="E27" s="84"/>
      <c r="F27" s="84"/>
      <c r="G27" s="84"/>
      <c r="H27" s="84"/>
      <c r="I27" s="84"/>
      <c r="J27" s="23"/>
      <c r="K27" s="81" t="str">
        <f>IFERROR(VLOOKUP($K$12,Blad4!$A$5:$X$120,13,),"")</f>
        <v/>
      </c>
      <c r="L27" s="81"/>
      <c r="M27" s="14" t="str">
        <f t="shared" si="0"/>
        <v/>
      </c>
      <c r="N27" s="25"/>
      <c r="O27" s="25"/>
      <c r="P27" s="25"/>
      <c r="Q27" s="25"/>
    </row>
    <row r="28" spans="1:17" ht="14.1" customHeight="1" x14ac:dyDescent="0.2">
      <c r="A28" s="23"/>
      <c r="B28" s="84" t="s">
        <v>303</v>
      </c>
      <c r="C28" s="84"/>
      <c r="D28" s="84"/>
      <c r="E28" s="84"/>
      <c r="F28" s="84"/>
      <c r="G28" s="84"/>
      <c r="H28" s="84"/>
      <c r="I28" s="84"/>
      <c r="J28" s="23"/>
      <c r="K28" s="81" t="str">
        <f>IFERROR(VLOOKUP($K$12,Blad4!$A$5:$X$120,14,),"")</f>
        <v/>
      </c>
      <c r="L28" s="81"/>
      <c r="M28" s="14" t="str">
        <f t="shared" si="0"/>
        <v/>
      </c>
      <c r="N28" s="25"/>
      <c r="O28" s="25"/>
      <c r="P28" s="25"/>
      <c r="Q28" s="25"/>
    </row>
    <row r="29" spans="1:17" ht="14.1" customHeight="1" x14ac:dyDescent="0.2">
      <c r="A29" s="23"/>
      <c r="B29" s="84" t="s">
        <v>304</v>
      </c>
      <c r="C29" s="84"/>
      <c r="D29" s="84"/>
      <c r="E29" s="84"/>
      <c r="F29" s="84"/>
      <c r="G29" s="84"/>
      <c r="H29" s="84"/>
      <c r="I29" s="84"/>
      <c r="J29" s="23"/>
      <c r="K29" s="81" t="str">
        <f>IFERROR(VLOOKUP($K$12,Blad4!$A$5:$X$120,15,),"")</f>
        <v/>
      </c>
      <c r="L29" s="81"/>
      <c r="M29" s="14" t="str">
        <f t="shared" si="0"/>
        <v/>
      </c>
      <c r="N29" s="25"/>
      <c r="O29" s="25"/>
      <c r="P29" s="25"/>
      <c r="Q29" s="25"/>
    </row>
    <row r="30" spans="1:17" ht="14.1" customHeight="1" x14ac:dyDescent="0.2">
      <c r="A30" s="23"/>
      <c r="B30" s="88" t="s">
        <v>105</v>
      </c>
      <c r="C30" s="88"/>
      <c r="D30" s="88"/>
      <c r="E30" s="88"/>
      <c r="F30" s="88"/>
      <c r="G30" s="88"/>
      <c r="H30" s="88"/>
      <c r="I30" s="88"/>
      <c r="J30" s="23"/>
      <c r="K30" s="81" t="str">
        <f>IFERROR(VLOOKUP($K$12,Blad4!$A$5:$AU$120,16,),"")</f>
        <v/>
      </c>
      <c r="L30" s="81"/>
      <c r="M30" s="81"/>
      <c r="N30" s="81"/>
      <c r="O30" s="81"/>
      <c r="P30" s="81"/>
      <c r="Q30" s="81"/>
    </row>
    <row r="31" spans="1:17" ht="14.1" customHeight="1" x14ac:dyDescent="0.2">
      <c r="A31" s="23"/>
      <c r="B31" s="88"/>
      <c r="C31" s="88"/>
      <c r="D31" s="88"/>
      <c r="E31" s="88"/>
      <c r="F31" s="88"/>
      <c r="G31" s="88"/>
      <c r="H31" s="88"/>
      <c r="I31" s="88"/>
      <c r="J31" s="23"/>
      <c r="K31" s="37"/>
      <c r="L31" s="37"/>
      <c r="M31" s="37"/>
      <c r="N31" s="37"/>
      <c r="O31" s="37"/>
      <c r="P31" s="37"/>
      <c r="Q31" s="37"/>
    </row>
    <row r="32" spans="1:17" ht="14.1" customHeight="1" x14ac:dyDescent="0.2">
      <c r="A32" s="23"/>
      <c r="B32" s="88" t="s">
        <v>287</v>
      </c>
      <c r="C32" s="88"/>
      <c r="D32" s="88"/>
      <c r="E32" s="88"/>
      <c r="F32" s="88"/>
      <c r="G32" s="88"/>
      <c r="H32" s="88"/>
      <c r="I32" s="34"/>
      <c r="J32" s="34"/>
      <c r="K32" s="81" t="str">
        <f>IFERROR(VLOOKUP($K$12,Blad4!$A$5:$X$120,17,),"")</f>
        <v/>
      </c>
      <c r="L32" s="81"/>
      <c r="M32" s="81"/>
      <c r="N32" s="81"/>
      <c r="O32" s="14" t="str">
        <f>IF(K32="","","°C")</f>
        <v/>
      </c>
      <c r="P32" s="14"/>
      <c r="Q32" s="14"/>
    </row>
    <row r="33" spans="1:17" ht="14.1" customHeight="1" x14ac:dyDescent="0.2">
      <c r="A33" s="23"/>
      <c r="B33" s="88"/>
      <c r="C33" s="88"/>
      <c r="D33" s="88"/>
      <c r="E33" s="88"/>
      <c r="F33" s="88"/>
      <c r="G33" s="88"/>
      <c r="H33" s="88"/>
      <c r="I33" s="34"/>
      <c r="J33" s="34"/>
      <c r="K33" s="25"/>
      <c r="L33" s="25"/>
      <c r="M33" s="25"/>
      <c r="N33" s="25"/>
      <c r="O33" s="25"/>
      <c r="P33" s="25"/>
      <c r="Q33" s="25"/>
    </row>
    <row r="34" spans="1:17" ht="14.1" customHeight="1" x14ac:dyDescent="0.2">
      <c r="A34" s="23"/>
      <c r="B34" s="84" t="s">
        <v>289</v>
      </c>
      <c r="C34" s="84"/>
      <c r="D34" s="84"/>
      <c r="E34" s="84"/>
      <c r="F34" s="84"/>
      <c r="G34" s="84"/>
      <c r="H34" s="84"/>
      <c r="I34" s="84"/>
      <c r="J34" s="23"/>
      <c r="K34" s="81" t="str">
        <f>IFERROR(VLOOKUP($K$12,Blad4!$A$5:$AU$120,18,),"")</f>
        <v/>
      </c>
      <c r="L34" s="81"/>
      <c r="M34" s="81"/>
      <c r="N34" s="81"/>
      <c r="O34" s="81"/>
      <c r="P34" s="81"/>
      <c r="Q34" s="81"/>
    </row>
    <row r="35" spans="1:17" ht="14.1" customHeight="1" x14ac:dyDescent="0.2">
      <c r="A35" s="23"/>
      <c r="B35" s="23" t="s">
        <v>286</v>
      </c>
      <c r="C35" s="23"/>
      <c r="D35" s="23"/>
      <c r="E35" s="23"/>
      <c r="F35" s="23"/>
      <c r="G35" s="23"/>
      <c r="H35" s="23"/>
      <c r="I35" s="23"/>
      <c r="J35" s="23"/>
      <c r="K35" s="83" t="str">
        <f>IFERROR(VLOOKUP($K$12,Blad4!$A$5:$X$120,19,),"")</f>
        <v/>
      </c>
      <c r="L35" s="83"/>
      <c r="M35" s="83"/>
      <c r="N35" s="83"/>
      <c r="O35" s="31" t="str">
        <f>IF(K35="","","%")</f>
        <v/>
      </c>
      <c r="P35" s="31"/>
      <c r="Q35" s="31"/>
    </row>
    <row r="36" spans="1:17" ht="14.1" customHeight="1" x14ac:dyDescent="0.2">
      <c r="A36" s="23"/>
      <c r="B36" s="88" t="s">
        <v>288</v>
      </c>
      <c r="C36" s="88"/>
      <c r="D36" s="88"/>
      <c r="E36" s="88"/>
      <c r="F36" s="88"/>
      <c r="G36" s="88"/>
      <c r="H36" s="88"/>
      <c r="I36" s="88"/>
      <c r="J36" s="23"/>
      <c r="K36" s="82" t="str">
        <f>IFERROR(VLOOKUP($K$12,Blad4!$A$5:$X$120,20,),"")</f>
        <v/>
      </c>
      <c r="L36" s="82"/>
      <c r="M36" s="82"/>
      <c r="N36" s="82"/>
      <c r="O36" s="82"/>
      <c r="P36" s="82"/>
      <c r="Q36" s="82"/>
    </row>
    <row r="37" spans="1:17" ht="14.1" customHeight="1" x14ac:dyDescent="0.2">
      <c r="A37" s="23"/>
      <c r="B37" s="88"/>
      <c r="C37" s="88"/>
      <c r="D37" s="88"/>
      <c r="E37" s="88"/>
      <c r="F37" s="88"/>
      <c r="G37" s="88"/>
      <c r="H37" s="88"/>
      <c r="I37" s="88"/>
      <c r="J37" s="23"/>
      <c r="K37" s="25"/>
      <c r="L37" s="25"/>
      <c r="M37" s="25"/>
      <c r="N37" s="25"/>
      <c r="O37" s="25"/>
      <c r="P37" s="25"/>
      <c r="Q37" s="25"/>
    </row>
    <row r="38" spans="1:17" ht="14.1" customHeight="1" x14ac:dyDescent="0.2">
      <c r="A38" s="23"/>
      <c r="B38" s="84" t="s">
        <v>106</v>
      </c>
      <c r="C38" s="84"/>
      <c r="D38" s="84"/>
      <c r="E38" s="84"/>
      <c r="F38" s="84"/>
      <c r="G38" s="84"/>
      <c r="H38" s="84"/>
      <c r="I38" s="84"/>
      <c r="J38" s="23"/>
      <c r="K38" s="81" t="str">
        <f>IFERROR(VLOOKUP($K$12,Blad4!$A$5:$X$120,21,),"")</f>
        <v/>
      </c>
      <c r="L38" s="81"/>
      <c r="M38" s="81"/>
      <c r="N38" s="81"/>
      <c r="O38" s="81"/>
      <c r="P38" s="81"/>
      <c r="Q38" s="81"/>
    </row>
    <row r="39" spans="1:17" ht="14.1" customHeight="1" x14ac:dyDescent="0.2">
      <c r="A39" s="23"/>
      <c r="B39" s="84" t="s">
        <v>107</v>
      </c>
      <c r="C39" s="84"/>
      <c r="D39" s="84"/>
      <c r="E39" s="84"/>
      <c r="F39" s="84"/>
      <c r="G39" s="84"/>
      <c r="H39" s="84"/>
      <c r="I39" s="84"/>
      <c r="J39" s="23"/>
      <c r="K39" s="81" t="str">
        <f>IFERROR(VLOOKUP($K$12,Blad4!$A$5:$X$120,22,),"")</f>
        <v/>
      </c>
      <c r="L39" s="81"/>
      <c r="M39" s="81"/>
      <c r="N39" s="81"/>
      <c r="O39" s="14" t="str">
        <f>IF(K39="","","°C")</f>
        <v/>
      </c>
      <c r="P39" s="14"/>
      <c r="Q39" s="14"/>
    </row>
    <row r="40" spans="1:17" ht="14.1" customHeight="1" x14ac:dyDescent="0.2">
      <c r="A40" s="17"/>
      <c r="B40" s="23" t="s">
        <v>127</v>
      </c>
      <c r="C40" s="23"/>
      <c r="D40" s="23"/>
      <c r="E40" s="23"/>
      <c r="F40" s="23"/>
      <c r="G40" s="23"/>
      <c r="H40" s="23"/>
      <c r="I40" s="23"/>
      <c r="J40" s="17"/>
      <c r="K40" s="81" t="str">
        <f>IFERROR(VLOOKUP($K$12,Blad4!$A$5:$X$120,23,),"")</f>
        <v/>
      </c>
      <c r="L40" s="81"/>
      <c r="M40" s="81"/>
      <c r="N40" s="81"/>
      <c r="O40" s="81"/>
      <c r="P40" s="81"/>
      <c r="Q40" s="81"/>
    </row>
    <row r="41" spans="1:17" ht="14.1" customHeight="1" x14ac:dyDescent="0.2">
      <c r="A41" s="17"/>
      <c r="B41" s="88" t="s">
        <v>128</v>
      </c>
      <c r="C41" s="88"/>
      <c r="D41" s="88"/>
      <c r="E41" s="88"/>
      <c r="F41" s="88"/>
      <c r="G41" s="88"/>
      <c r="H41" s="88"/>
      <c r="I41" s="88"/>
      <c r="J41" s="88"/>
      <c r="K41" s="81" t="str">
        <f>IFERROR(VLOOKUP($K$12,Blad4!$A$5:$X$120,24,),"")</f>
        <v/>
      </c>
      <c r="L41" s="81"/>
      <c r="M41" s="81"/>
      <c r="N41" s="81"/>
      <c r="O41" s="81"/>
      <c r="P41" s="81"/>
      <c r="Q41" s="81"/>
    </row>
    <row r="42" spans="1:17" ht="14.1" customHeight="1" x14ac:dyDescent="0.2">
      <c r="A42" s="17"/>
      <c r="B42" s="88"/>
      <c r="C42" s="88"/>
      <c r="D42" s="88"/>
      <c r="E42" s="88"/>
      <c r="F42" s="88"/>
      <c r="G42" s="88"/>
      <c r="H42" s="88"/>
      <c r="I42" s="88"/>
      <c r="J42" s="88"/>
      <c r="K42" s="81"/>
      <c r="L42" s="81"/>
      <c r="M42" s="81"/>
      <c r="N42" s="81"/>
      <c r="O42" s="25"/>
      <c r="P42" s="25"/>
      <c r="Q42" s="25"/>
    </row>
    <row r="43" spans="1:17" ht="14.1" customHeight="1" x14ac:dyDescent="0.2">
      <c r="A43" s="25" t="s">
        <v>108</v>
      </c>
      <c r="B43" s="23"/>
      <c r="C43" s="23"/>
      <c r="D43" s="23"/>
      <c r="E43" s="23"/>
      <c r="F43" s="23"/>
      <c r="G43" s="23"/>
      <c r="H43" s="23"/>
      <c r="I43" s="23"/>
      <c r="J43" s="23"/>
      <c r="K43" s="28"/>
      <c r="L43" s="28"/>
      <c r="M43" s="28"/>
      <c r="N43" s="28"/>
      <c r="O43" s="28"/>
      <c r="P43" s="28"/>
      <c r="Q43" s="28"/>
    </row>
    <row r="44" spans="1:17" ht="14.1" customHeight="1" x14ac:dyDescent="0.2">
      <c r="A44" s="23"/>
      <c r="B44" s="88" t="s">
        <v>235</v>
      </c>
      <c r="C44" s="88"/>
      <c r="D44" s="88"/>
      <c r="E44" s="88"/>
      <c r="F44" s="88"/>
      <c r="G44" s="88"/>
      <c r="H44" s="88"/>
      <c r="I44" s="88"/>
      <c r="J44" s="23"/>
      <c r="K44" s="82" t="str">
        <f>IFERROR(VLOOKUP($K$12,Blad4!$A$5:$AU$120,25,),"")</f>
        <v/>
      </c>
      <c r="L44" s="82"/>
      <c r="M44" s="82"/>
      <c r="N44" s="82"/>
      <c r="O44" s="82"/>
      <c r="P44" s="82"/>
      <c r="Q44" s="82"/>
    </row>
    <row r="45" spans="1:17" ht="14.1" customHeight="1" x14ac:dyDescent="0.2">
      <c r="A45" s="23"/>
      <c r="B45" s="88"/>
      <c r="C45" s="88"/>
      <c r="D45" s="88"/>
      <c r="E45" s="88"/>
      <c r="F45" s="88"/>
      <c r="G45" s="88"/>
      <c r="H45" s="88"/>
      <c r="I45" s="88"/>
      <c r="J45" s="23"/>
      <c r="K45" s="82"/>
      <c r="L45" s="82"/>
      <c r="M45" s="82"/>
      <c r="N45" s="82"/>
      <c r="O45" s="82"/>
      <c r="P45" s="82"/>
      <c r="Q45" s="82"/>
    </row>
    <row r="46" spans="1:17" ht="14.1" customHeight="1" x14ac:dyDescent="0.2">
      <c r="A46" s="23"/>
      <c r="B46" s="88"/>
      <c r="C46" s="88"/>
      <c r="D46" s="88"/>
      <c r="E46" s="88"/>
      <c r="F46" s="88"/>
      <c r="G46" s="40"/>
      <c r="H46" s="40"/>
      <c r="I46" s="40"/>
      <c r="J46" s="23"/>
      <c r="K46" s="82"/>
      <c r="L46" s="82"/>
      <c r="M46" s="82"/>
      <c r="N46" s="82"/>
      <c r="O46" s="82"/>
      <c r="P46" s="82"/>
      <c r="Q46" s="82"/>
    </row>
    <row r="47" spans="1:17" ht="14.1" customHeight="1" x14ac:dyDescent="0.2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82"/>
      <c r="L47" s="82"/>
      <c r="M47" s="82"/>
      <c r="N47" s="82"/>
      <c r="O47" s="82"/>
      <c r="P47" s="82"/>
      <c r="Q47" s="82"/>
    </row>
    <row r="48" spans="1:17" ht="14.1" customHeight="1" x14ac:dyDescent="0.2">
      <c r="A48" s="23"/>
      <c r="B48" s="23" t="s">
        <v>252</v>
      </c>
      <c r="C48" s="23"/>
      <c r="D48" s="23"/>
      <c r="E48" s="23"/>
      <c r="F48" s="23"/>
      <c r="G48" s="23"/>
      <c r="H48" s="23"/>
      <c r="I48" s="23"/>
      <c r="J48" s="23"/>
      <c r="K48" s="82" t="str">
        <f>IFERROR(VLOOKUP($K$12,Blad4!$A$5:$AU$120,26,),"")</f>
        <v/>
      </c>
      <c r="L48" s="82"/>
      <c r="M48" s="37" t="str">
        <f>IF(K48="","","kW")</f>
        <v/>
      </c>
      <c r="N48" s="37"/>
      <c r="O48" s="37"/>
      <c r="P48" s="28"/>
      <c r="Q48" s="28"/>
    </row>
    <row r="49" spans="1:17" ht="14.1" customHeight="1" x14ac:dyDescent="0.2">
      <c r="A49" s="23"/>
      <c r="B49" s="23" t="s">
        <v>319</v>
      </c>
      <c r="C49" s="23"/>
      <c r="D49" s="23"/>
      <c r="E49" s="23"/>
      <c r="F49" s="23"/>
      <c r="G49" s="23"/>
      <c r="H49" s="23"/>
      <c r="I49" s="23"/>
      <c r="J49" s="23"/>
      <c r="K49" s="82" t="str">
        <f>IFERROR(VLOOKUP($K$12,Blad4!$A$5:$AU$120,27,),"")</f>
        <v/>
      </c>
      <c r="L49" s="82"/>
      <c r="M49" s="28" t="str">
        <f>IF(K49="","","kW")</f>
        <v/>
      </c>
      <c r="N49" s="28"/>
      <c r="O49" s="28"/>
      <c r="P49" s="28"/>
      <c r="Q49" s="28"/>
    </row>
    <row r="50" spans="1:17" ht="14.1" customHeight="1" x14ac:dyDescent="0.2">
      <c r="A50" s="23"/>
      <c r="B50" s="23" t="s">
        <v>253</v>
      </c>
      <c r="C50" s="23"/>
      <c r="D50" s="23"/>
      <c r="E50" s="23"/>
      <c r="F50" s="23"/>
      <c r="G50" s="23"/>
      <c r="H50" s="23"/>
      <c r="I50" s="23"/>
      <c r="J50" s="23"/>
      <c r="K50" s="82" t="str">
        <f>IFERROR(VLOOKUP($K$12,Blad4!$A$5:$AU$120,28,),"")</f>
        <v/>
      </c>
      <c r="L50" s="82"/>
      <c r="M50" s="82"/>
      <c r="N50" s="82"/>
      <c r="O50" s="82"/>
      <c r="P50" s="82"/>
      <c r="Q50" s="82"/>
    </row>
    <row r="51" spans="1:17" ht="14.1" customHeight="1" x14ac:dyDescent="0.2">
      <c r="A51" s="23"/>
      <c r="B51" s="84" t="s">
        <v>109</v>
      </c>
      <c r="C51" s="84"/>
      <c r="D51" s="84"/>
      <c r="E51" s="84"/>
      <c r="F51" s="84"/>
      <c r="G51" s="84"/>
      <c r="H51" s="84"/>
      <c r="I51" s="84"/>
      <c r="J51" s="23"/>
      <c r="K51" s="81" t="str">
        <f>IFERROR(VLOOKUP($K$12,Blad4!$A$5:$AU$120,29,),"")</f>
        <v/>
      </c>
      <c r="L51" s="81"/>
      <c r="M51" s="81"/>
      <c r="N51" s="81"/>
      <c r="O51" s="81"/>
      <c r="P51" s="81"/>
      <c r="Q51" s="81"/>
    </row>
    <row r="52" spans="1:17" ht="14.1" customHeight="1" x14ac:dyDescent="0.2">
      <c r="A52" s="23"/>
      <c r="B52" s="84" t="s">
        <v>110</v>
      </c>
      <c r="C52" s="84"/>
      <c r="D52" s="84"/>
      <c r="E52" s="84"/>
      <c r="F52" s="84"/>
      <c r="G52" s="84"/>
      <c r="H52" s="84"/>
      <c r="I52" s="84"/>
      <c r="J52" s="23"/>
      <c r="K52" s="81" t="str">
        <f>IFERROR(VLOOKUP($K$12,Blad4!$A$5:$AU$120,30,),"")</f>
        <v/>
      </c>
      <c r="L52" s="81"/>
      <c r="M52" s="81"/>
      <c r="N52" s="81"/>
      <c r="O52" s="81"/>
      <c r="P52" s="81"/>
      <c r="Q52" s="81"/>
    </row>
    <row r="53" spans="1:17" ht="14.1" customHeight="1" x14ac:dyDescent="0.2">
      <c r="A53" s="23"/>
      <c r="B53" s="84" t="s">
        <v>111</v>
      </c>
      <c r="C53" s="84"/>
      <c r="D53" s="84"/>
      <c r="E53" s="84"/>
      <c r="F53" s="84"/>
      <c r="G53" s="84"/>
      <c r="H53" s="84"/>
      <c r="I53" s="84"/>
      <c r="J53" s="23"/>
      <c r="K53" s="81" t="str">
        <f>IFERROR(VLOOKUP($K$12,Blad4!$A$5:$AU$120,31,),"")</f>
        <v/>
      </c>
      <c r="L53" s="81"/>
      <c r="M53" s="81"/>
      <c r="N53" s="81"/>
      <c r="O53" s="81"/>
      <c r="P53" s="81"/>
      <c r="Q53" s="81"/>
    </row>
    <row r="54" spans="1:17" ht="14.1" customHeight="1" x14ac:dyDescent="0.2">
      <c r="A54" s="23"/>
      <c r="B54" s="84" t="s">
        <v>112</v>
      </c>
      <c r="C54" s="84"/>
      <c r="D54" s="84"/>
      <c r="E54" s="84"/>
      <c r="F54" s="84"/>
      <c r="G54" s="84"/>
      <c r="H54" s="84"/>
      <c r="I54" s="84"/>
      <c r="J54" s="23"/>
      <c r="K54" s="89" t="str">
        <f>IFERROR(VLOOKUP($K$12,Blad4!$A$5:$AU$120,32,),"")</f>
        <v/>
      </c>
      <c r="L54" s="89"/>
      <c r="M54" s="89"/>
      <c r="N54" s="89"/>
      <c r="O54" s="89"/>
      <c r="P54" s="89"/>
      <c r="Q54" s="89"/>
    </row>
    <row r="55" spans="1:17" x14ac:dyDescent="0.2">
      <c r="A55" s="23"/>
      <c r="B55" s="88" t="s">
        <v>113</v>
      </c>
      <c r="C55" s="88"/>
      <c r="D55" s="88"/>
      <c r="E55" s="88"/>
      <c r="F55" s="88"/>
      <c r="G55" s="88"/>
      <c r="H55" s="88"/>
      <c r="I55" s="88"/>
      <c r="J55" s="23"/>
      <c r="K55" s="81" t="str">
        <f>IFERROR(VLOOKUP($K$12,Blad4!$A$5:$AU$120,33,),"")</f>
        <v/>
      </c>
      <c r="L55" s="81"/>
      <c r="M55" s="81"/>
      <c r="N55" s="81"/>
      <c r="O55" s="81"/>
      <c r="P55" s="81"/>
      <c r="Q55" s="81"/>
    </row>
    <row r="56" spans="1:17" ht="14.1" customHeight="1" x14ac:dyDescent="0.2">
      <c r="A56" s="23"/>
      <c r="B56" s="88"/>
      <c r="C56" s="88"/>
      <c r="D56" s="88"/>
      <c r="E56" s="88"/>
      <c r="F56" s="88"/>
      <c r="G56" s="88"/>
      <c r="H56" s="88"/>
      <c r="I56" s="88"/>
      <c r="J56" s="23"/>
      <c r="K56" s="25"/>
      <c r="L56" s="25"/>
      <c r="M56" s="25"/>
      <c r="N56" s="25"/>
      <c r="O56" s="25"/>
      <c r="P56" s="25"/>
      <c r="Q56" s="25"/>
    </row>
    <row r="57" spans="1:17" ht="14.1" customHeight="1" x14ac:dyDescent="0.2">
      <c r="A57" s="23"/>
      <c r="B57" s="88" t="s">
        <v>255</v>
      </c>
      <c r="C57" s="88"/>
      <c r="D57" s="88"/>
      <c r="E57" s="88"/>
      <c r="F57" s="88"/>
      <c r="G57" s="88"/>
      <c r="H57" s="88"/>
      <c r="I57" s="88"/>
      <c r="J57" s="23"/>
      <c r="K57" s="81" t="str">
        <f>IFERROR(VLOOKUP($K$12,Blad4!$A$5:$AU$120,34,),"")</f>
        <v/>
      </c>
      <c r="L57" s="81"/>
      <c r="M57" s="81"/>
      <c r="N57" s="81"/>
      <c r="O57" s="81"/>
      <c r="P57" s="81"/>
      <c r="Q57" s="81"/>
    </row>
    <row r="58" spans="1:17" ht="14.1" customHeight="1" x14ac:dyDescent="0.2">
      <c r="A58" s="23"/>
      <c r="B58" s="88"/>
      <c r="C58" s="88"/>
      <c r="D58" s="88"/>
      <c r="E58" s="88"/>
      <c r="F58" s="88"/>
      <c r="G58" s="88"/>
      <c r="H58" s="88"/>
      <c r="I58" s="88"/>
      <c r="J58" s="23"/>
      <c r="K58" s="25"/>
      <c r="L58" s="25"/>
      <c r="M58" s="25"/>
      <c r="N58" s="25"/>
      <c r="O58" s="25"/>
      <c r="P58" s="25"/>
      <c r="Q58" s="25"/>
    </row>
    <row r="59" spans="1:17" ht="14.1" customHeight="1" x14ac:dyDescent="0.2">
      <c r="A59" s="14" t="s">
        <v>257</v>
      </c>
      <c r="B59" s="17"/>
      <c r="C59" s="17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8"/>
    </row>
    <row r="60" spans="1:17" ht="14.1" customHeight="1" x14ac:dyDescent="0.2">
      <c r="A60" s="23"/>
      <c r="B60" s="17" t="s">
        <v>123</v>
      </c>
      <c r="C60" s="23"/>
      <c r="D60" s="23"/>
      <c r="E60" s="23"/>
      <c r="F60" s="23"/>
      <c r="G60" s="23"/>
      <c r="H60" s="23"/>
      <c r="I60" s="23"/>
      <c r="J60" s="23"/>
      <c r="K60" s="81" t="str">
        <f>IFERROR(VLOOKUP($K$12,Blad4!$A$5:$AZ$120,36,),"")</f>
        <v/>
      </c>
      <c r="L60" s="81"/>
      <c r="M60" s="81"/>
      <c r="N60" s="81"/>
      <c r="O60" s="81"/>
      <c r="P60" s="81"/>
      <c r="Q60" s="28"/>
    </row>
    <row r="61" spans="1:17" ht="14.1" customHeight="1" x14ac:dyDescent="0.2">
      <c r="A61" s="25"/>
      <c r="B61" s="17" t="s">
        <v>124</v>
      </c>
      <c r="C61" s="23"/>
      <c r="D61" s="23"/>
      <c r="E61" s="23"/>
      <c r="F61" s="23"/>
      <c r="G61" s="23"/>
      <c r="H61" s="23"/>
      <c r="I61" s="23"/>
      <c r="J61" s="23"/>
      <c r="K61" s="81" t="str">
        <f>IFERROR(VLOOKUP($K$12,Blad4!$A$5:$AZ$120,37,),"")</f>
        <v/>
      </c>
      <c r="L61" s="81"/>
      <c r="M61" s="81"/>
      <c r="N61" s="81"/>
      <c r="O61" s="81"/>
      <c r="P61" s="81"/>
      <c r="Q61" s="28"/>
    </row>
    <row r="62" spans="1:17" ht="14.1" customHeight="1" x14ac:dyDescent="0.2">
      <c r="A62" s="15"/>
      <c r="B62" s="17" t="s">
        <v>125</v>
      </c>
      <c r="C62" s="23"/>
      <c r="D62" s="23"/>
      <c r="E62" s="23"/>
      <c r="F62" s="23"/>
      <c r="G62" s="23"/>
      <c r="H62" s="23"/>
      <c r="I62" s="23"/>
      <c r="J62" s="23"/>
      <c r="K62" s="82" t="str">
        <f>IFERROR(VLOOKUP($K$12,Blad4!$A$5:$AZ$120,38,),"")</f>
        <v/>
      </c>
      <c r="L62" s="82"/>
      <c r="M62" s="82"/>
      <c r="N62" s="82"/>
      <c r="O62" s="82"/>
      <c r="P62" s="82"/>
      <c r="Q62" s="82"/>
    </row>
    <row r="63" spans="1:17" ht="14.1" customHeight="1" x14ac:dyDescent="0.2">
      <c r="A63" s="15"/>
      <c r="B63" s="17"/>
      <c r="C63" s="23"/>
      <c r="D63" s="23"/>
      <c r="E63" s="23"/>
      <c r="F63" s="23"/>
      <c r="G63" s="23"/>
      <c r="H63" s="23"/>
      <c r="I63" s="23"/>
      <c r="J63" s="23"/>
      <c r="K63" s="82"/>
      <c r="L63" s="82"/>
      <c r="M63" s="82"/>
      <c r="N63" s="82"/>
      <c r="O63" s="82"/>
      <c r="P63" s="82"/>
      <c r="Q63" s="82"/>
    </row>
    <row r="64" spans="1:17" ht="14.1" customHeight="1" x14ac:dyDescent="0.2">
      <c r="A64" s="23"/>
      <c r="B64" s="17" t="s">
        <v>126</v>
      </c>
      <c r="C64" s="23"/>
      <c r="D64" s="23"/>
      <c r="E64" s="23"/>
      <c r="F64" s="23"/>
      <c r="G64" s="23"/>
      <c r="H64" s="23"/>
      <c r="I64" s="23"/>
      <c r="J64" s="23"/>
      <c r="K64" s="81" t="str">
        <f>IFERROR(VLOOKUP($K$12,Blad4!$A$5:$AZ$120,39,),"")</f>
        <v/>
      </c>
      <c r="L64" s="81"/>
      <c r="M64" s="81"/>
      <c r="N64" s="81"/>
      <c r="O64" s="81"/>
      <c r="P64" s="81"/>
      <c r="Q64" s="28"/>
    </row>
    <row r="65" spans="1:17" ht="14.1" customHeight="1" x14ac:dyDescent="0.2">
      <c r="A65" s="23"/>
      <c r="B65" s="17" t="s">
        <v>122</v>
      </c>
      <c r="C65" s="34"/>
      <c r="D65" s="34"/>
      <c r="E65" s="34"/>
      <c r="F65" s="34"/>
      <c r="G65" s="34"/>
      <c r="H65" s="34"/>
      <c r="I65" s="34"/>
      <c r="J65" s="34"/>
      <c r="K65" s="81" t="str">
        <f>IFERROR(VLOOKUP($K$12,Blad4!$A$5:$AZ$120,40,),"")</f>
        <v/>
      </c>
      <c r="L65" s="81"/>
      <c r="M65" s="81"/>
      <c r="N65" s="81"/>
      <c r="O65" s="81"/>
      <c r="P65" s="81"/>
      <c r="Q65" s="28"/>
    </row>
    <row r="66" spans="1:17" ht="12.75" hidden="1" customHeight="1" x14ac:dyDescent="0.2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</row>
    <row r="67" spans="1:17" ht="12.75" hidden="1" customHeight="1" x14ac:dyDescent="0.2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</row>
    <row r="68" spans="1:17" ht="12.75" hidden="1" customHeight="1" x14ac:dyDescent="0.2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</row>
    <row r="69" spans="1:17" ht="12.75" hidden="1" customHeight="1" x14ac:dyDescent="0.2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</row>
    <row r="70" spans="1:17" ht="12.75" hidden="1" customHeight="1" x14ac:dyDescent="0.2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</row>
    <row r="71" spans="1:17" ht="12.75" hidden="1" customHeight="1" x14ac:dyDescent="0.2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</row>
    <row r="72" spans="1:17" ht="12.75" hidden="1" customHeight="1" x14ac:dyDescent="0.2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</row>
    <row r="73" spans="1:17" ht="12.75" hidden="1" customHeight="1" x14ac:dyDescent="0.2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</row>
    <row r="74" spans="1:17" ht="12.75" hidden="1" customHeight="1" x14ac:dyDescent="0.2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</row>
    <row r="75" spans="1:17" ht="12.75" hidden="1" customHeight="1" x14ac:dyDescent="0.2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</row>
    <row r="76" spans="1:17" ht="12.75" hidden="1" customHeight="1" x14ac:dyDescent="0.2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</row>
    <row r="77" spans="1:17" ht="12.75" hidden="1" customHeight="1" x14ac:dyDescent="0.2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</row>
    <row r="78" spans="1:17" s="9" customFormat="1" x14ac:dyDescent="0.2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</row>
    <row r="79" spans="1:17" s="9" customFormat="1" x14ac:dyDescent="0.2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</row>
    <row r="80" spans="1:17" s="9" customFormat="1" x14ac:dyDescent="0.2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</row>
    <row r="81" spans="1:17" s="9" customFormat="1" x14ac:dyDescent="0.2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</row>
    <row r="82" spans="1:17" s="9" customFormat="1" x14ac:dyDescent="0.2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</row>
    <row r="83" spans="1:17" s="9" customFormat="1" x14ac:dyDescent="0.2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</row>
    <row r="84" spans="1:17" s="9" customFormat="1" x14ac:dyDescent="0.2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</row>
    <row r="85" spans="1:17" s="9" customFormat="1" x14ac:dyDescent="0.2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</row>
    <row r="86" spans="1:17" s="9" customFormat="1" x14ac:dyDescent="0.2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</row>
    <row r="87" spans="1:17" s="9" customFormat="1" x14ac:dyDescent="0.2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</row>
    <row r="88" spans="1:17" s="9" customFormat="1" x14ac:dyDescent="0.2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</row>
    <row r="89" spans="1:17" s="9" customFormat="1" x14ac:dyDescent="0.2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</row>
    <row r="90" spans="1:17" s="9" customFormat="1" x14ac:dyDescent="0.2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</row>
    <row r="91" spans="1:17" s="9" customFormat="1" x14ac:dyDescent="0.2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</row>
    <row r="92" spans="1:17" s="9" customFormat="1" x14ac:dyDescent="0.2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</row>
    <row r="93" spans="1:17" s="9" customFormat="1" x14ac:dyDescent="0.2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</row>
    <row r="94" spans="1:17" s="9" customFormat="1" x14ac:dyDescent="0.2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</row>
    <row r="95" spans="1:17" s="9" customFormat="1" x14ac:dyDescent="0.2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</row>
    <row r="96" spans="1:17" s="9" customFormat="1" x14ac:dyDescent="0.2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</row>
    <row r="97" spans="1:17" s="9" customFormat="1" x14ac:dyDescent="0.2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</row>
    <row r="98" spans="1:17" s="9" customFormat="1" x14ac:dyDescent="0.2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</row>
    <row r="99" spans="1:17" s="9" customFormat="1" x14ac:dyDescent="0.2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</row>
    <row r="100" spans="1:17" s="9" customFormat="1" x14ac:dyDescent="0.2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</row>
    <row r="101" spans="1:17" s="9" customFormat="1" x14ac:dyDescent="0.2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</row>
    <row r="102" spans="1:17" s="9" customFormat="1" x14ac:dyDescent="0.2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</row>
    <row r="103" spans="1:17" s="9" customFormat="1" x14ac:dyDescent="0.2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</row>
    <row r="104" spans="1:17" s="9" customFormat="1" x14ac:dyDescent="0.2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</row>
    <row r="105" spans="1:17" s="9" customFormat="1" x14ac:dyDescent="0.2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</row>
    <row r="106" spans="1:17" s="9" customFormat="1" x14ac:dyDescent="0.2">
      <c r="A106" s="23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</row>
    <row r="107" spans="1:17" s="9" customFormat="1" x14ac:dyDescent="0.2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</row>
    <row r="108" spans="1:17" s="9" customFormat="1" x14ac:dyDescent="0.2">
      <c r="A108" s="2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</row>
    <row r="109" spans="1:17" s="9" customFormat="1" x14ac:dyDescent="0.2">
      <c r="A109" s="23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</row>
    <row r="110" spans="1:17" s="9" customFormat="1" x14ac:dyDescent="0.2">
      <c r="A110" s="23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</row>
    <row r="111" spans="1:17" s="9" customFormat="1" x14ac:dyDescent="0.2">
      <c r="A111" s="23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</row>
    <row r="112" spans="1:17" x14ac:dyDescent="0.2">
      <c r="A112" s="33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</row>
    <row r="113" spans="1:17" x14ac:dyDescent="0.2">
      <c r="A113" s="33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</row>
    <row r="114" spans="1:17" x14ac:dyDescent="0.2">
      <c r="A114" s="33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</row>
    <row r="115" spans="1:17" x14ac:dyDescent="0.2">
      <c r="A115" s="33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</row>
    <row r="116" spans="1:17" x14ac:dyDescent="0.2">
      <c r="A116" s="33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</row>
    <row r="117" spans="1:17" x14ac:dyDescent="0.2">
      <c r="A117" s="33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</row>
    <row r="118" spans="1:17" ht="12.75" customHeight="1" x14ac:dyDescent="0.2">
      <c r="A118" s="33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</row>
    <row r="119" spans="1:17" ht="12.75" customHeight="1" x14ac:dyDescent="0.2">
      <c r="A119" s="33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</row>
    <row r="120" spans="1:17" ht="12.75" customHeight="1" x14ac:dyDescent="0.2">
      <c r="A120" s="33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</row>
    <row r="121" spans="1:17" ht="12.75" customHeight="1" x14ac:dyDescent="0.2">
      <c r="A121" s="33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</row>
    <row r="122" spans="1:17" ht="12.75" customHeight="1" x14ac:dyDescent="0.2">
      <c r="A122" s="33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</row>
    <row r="123" spans="1:17" ht="12.75" customHeight="1" x14ac:dyDescent="0.2">
      <c r="A123" s="33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</row>
    <row r="124" spans="1:17" ht="12.75" customHeight="1" x14ac:dyDescent="0.2">
      <c r="A124" s="33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</row>
    <row r="125" spans="1:17" ht="12.75" customHeight="1" x14ac:dyDescent="0.2">
      <c r="A125" s="33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</row>
    <row r="126" spans="1:17" ht="12.75" customHeight="1" x14ac:dyDescent="0.2">
      <c r="A126" s="33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</row>
    <row r="127" spans="1:17" ht="12.75" customHeight="1" x14ac:dyDescent="0.2">
      <c r="A127" s="33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</row>
    <row r="128" spans="1:17" ht="12.75" customHeight="1" x14ac:dyDescent="0.2">
      <c r="A128" s="33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</row>
    <row r="129" spans="1:17" ht="12.75" customHeight="1" x14ac:dyDescent="0.2">
      <c r="A129" s="33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</row>
    <row r="130" spans="1:17" ht="12.75" customHeight="1" x14ac:dyDescent="0.2">
      <c r="A130" s="33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</row>
    <row r="131" spans="1:17" ht="12.75" customHeight="1" x14ac:dyDescent="0.2">
      <c r="A131" s="33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</row>
    <row r="132" spans="1:17" ht="12.75" customHeight="1" x14ac:dyDescent="0.2">
      <c r="A132" s="33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</row>
    <row r="133" spans="1:17" ht="12.75" customHeight="1" x14ac:dyDescent="0.2">
      <c r="A133" s="33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</row>
    <row r="134" spans="1:17" ht="12.75" customHeight="1" x14ac:dyDescent="0.2">
      <c r="A134" s="33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</row>
    <row r="135" spans="1:17" ht="12.75" customHeight="1" x14ac:dyDescent="0.2">
      <c r="A135" s="33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</row>
    <row r="136" spans="1:17" ht="12.75" customHeight="1" x14ac:dyDescent="0.2">
      <c r="A136" s="33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</row>
    <row r="137" spans="1:17" ht="12.75" customHeight="1" x14ac:dyDescent="0.2">
      <c r="A137" s="33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</row>
    <row r="138" spans="1:17" ht="12.75" customHeight="1" x14ac:dyDescent="0.2">
      <c r="A138" s="33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</row>
    <row r="139" spans="1:17" ht="12.75" customHeight="1" x14ac:dyDescent="0.2"/>
    <row r="140" spans="1:17" ht="12.75" customHeight="1" x14ac:dyDescent="0.2"/>
    <row r="141" spans="1:17" ht="12.75" customHeight="1" x14ac:dyDescent="0.2"/>
    <row r="142" spans="1:17" ht="12.75" customHeight="1" x14ac:dyDescent="0.2"/>
    <row r="143" spans="1:17" ht="12.75" customHeight="1" x14ac:dyDescent="0.2"/>
    <row r="144" spans="1:17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</sheetData>
  <sheetProtection algorithmName="SHA-512" hashValue="qyNj0CixGfLcG40u31Xl+ZY5kUzYjriC54yHmRKRFx5mlFA4v/QLndvj3NETmNOSqQ51eDAA4gZvlEvz1fwb9Q==" saltValue="ZM9eALZEby3lny9FVct7Mw==" spinCount="100000" sheet="1" objects="1" scenarios="1"/>
  <mergeCells count="75">
    <mergeCell ref="B29:I29"/>
    <mergeCell ref="K55:Q55"/>
    <mergeCell ref="B30:I31"/>
    <mergeCell ref="K42:N42"/>
    <mergeCell ref="K36:Q36"/>
    <mergeCell ref="B54:I54"/>
    <mergeCell ref="K53:Q53"/>
    <mergeCell ref="B55:I56"/>
    <mergeCell ref="K50:Q50"/>
    <mergeCell ref="B41:J42"/>
    <mergeCell ref="B32:H33"/>
    <mergeCell ref="B39:I39"/>
    <mergeCell ref="B38:I38"/>
    <mergeCell ref="B46:F46"/>
    <mergeCell ref="B34:I34"/>
    <mergeCell ref="B57:I58"/>
    <mergeCell ref="K54:Q54"/>
    <mergeCell ref="B53:I53"/>
    <mergeCell ref="B52:I52"/>
    <mergeCell ref="B51:I51"/>
    <mergeCell ref="B44:I45"/>
    <mergeCell ref="K44:Q47"/>
    <mergeCell ref="K51:Q51"/>
    <mergeCell ref="K52:Q52"/>
    <mergeCell ref="K34:Q34"/>
    <mergeCell ref="K38:Q38"/>
    <mergeCell ref="B36:I37"/>
    <mergeCell ref="K49:L49"/>
    <mergeCell ref="K57:Q57"/>
    <mergeCell ref="K61:P61"/>
    <mergeCell ref="K64:P64"/>
    <mergeCell ref="K65:P65"/>
    <mergeCell ref="K62:Q63"/>
    <mergeCell ref="K60:P60"/>
    <mergeCell ref="K16:Q16"/>
    <mergeCell ref="K17:Q17"/>
    <mergeCell ref="B15:I15"/>
    <mergeCell ref="B17:I17"/>
    <mergeCell ref="B16:I16"/>
    <mergeCell ref="B3:N3"/>
    <mergeCell ref="K18:Q18"/>
    <mergeCell ref="K19:Q19"/>
    <mergeCell ref="K20:Q20"/>
    <mergeCell ref="B19:I19"/>
    <mergeCell ref="B18:I18"/>
    <mergeCell ref="A6:Q8"/>
    <mergeCell ref="A9:P9"/>
    <mergeCell ref="K12:Q12"/>
    <mergeCell ref="K13:Q13"/>
    <mergeCell ref="K14:Q14"/>
    <mergeCell ref="B14:I14"/>
    <mergeCell ref="B13:I13"/>
    <mergeCell ref="B12:I12"/>
    <mergeCell ref="B20:I21"/>
    <mergeCell ref="K15:Q15"/>
    <mergeCell ref="K26:L26"/>
    <mergeCell ref="K28:L28"/>
    <mergeCell ref="B23:I23"/>
    <mergeCell ref="B27:I27"/>
    <mergeCell ref="B26:I26"/>
    <mergeCell ref="B25:I25"/>
    <mergeCell ref="B28:I28"/>
    <mergeCell ref="K25:Q25"/>
    <mergeCell ref="B24:I24"/>
    <mergeCell ref="K23:Q23"/>
    <mergeCell ref="K27:L27"/>
    <mergeCell ref="K24:L24"/>
    <mergeCell ref="K29:L29"/>
    <mergeCell ref="K40:Q40"/>
    <mergeCell ref="K41:Q41"/>
    <mergeCell ref="K48:L48"/>
    <mergeCell ref="K30:Q30"/>
    <mergeCell ref="K39:N39"/>
    <mergeCell ref="K32:N32"/>
    <mergeCell ref="K35:N35"/>
  </mergeCells>
  <conditionalFormatting sqref="K12">
    <cfRule type="cellIs" dxfId="8" priority="72" operator="equal">
      <formula>"Selecteer hier uw warmtepomp"</formula>
    </cfRule>
  </conditionalFormatting>
  <conditionalFormatting sqref="K35">
    <cfRule type="cellIs" dxfId="7" priority="3" operator="equal">
      <formula>"Niet van toepassing"</formula>
    </cfRule>
  </conditionalFormatting>
  <conditionalFormatting sqref="K42">
    <cfRule type="cellIs" dxfId="6" priority="29" operator="equal">
      <formula>"Niet van toepassing"</formula>
    </cfRule>
  </conditionalFormatting>
  <conditionalFormatting sqref="K56:K58">
    <cfRule type="cellIs" dxfId="5" priority="60" operator="equal">
      <formula>"Non applicable"</formula>
    </cfRule>
  </conditionalFormatting>
  <conditionalFormatting sqref="M24">
    <cfRule type="cellIs" dxfId="4" priority="5" operator="equal">
      <formula>"Niet van toepassing"</formula>
    </cfRule>
  </conditionalFormatting>
  <conditionalFormatting sqref="M26:M29">
    <cfRule type="cellIs" dxfId="3" priority="4" operator="equal">
      <formula>"Niet van toepassing"</formula>
    </cfRule>
  </conditionalFormatting>
  <conditionalFormatting sqref="Q1:Q5">
    <cfRule type="cellIs" dxfId="2" priority="69" operator="equal">
      <formula>"Niet van toepassing"</formula>
    </cfRule>
  </conditionalFormatting>
  <conditionalFormatting sqref="R12:Y13">
    <cfRule type="cellIs" dxfId="1" priority="70" operator="equal">
      <formula>"Niet van toepassing"</formula>
    </cfRule>
  </conditionalFormatting>
  <pageMargins left="0.7" right="0.7" top="0.75" bottom="0.75" header="0.3" footer="0.3"/>
  <pageSetup paperSize="9" scale="87" orientation="portrait" r:id="rId1"/>
  <headerFooter alignWithMargins="0">
    <oddFooter>&amp;L&amp;7Bosch Thermotechnology nv/sa
Zandvoortstraat 47
2800 Mechelen&amp;R&amp;7Pagina &amp;P van &amp;N</oddFooter>
  </headerFooter>
  <ignoredErrors>
    <ignoredError sqref="K13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warning" allowBlank="1" showErrorMessage="1" errorTitle="Foute ingave" error="Gelieve een warmtepomp uit de lijst te selecteren" prompt="Gelieve een wa" xr:uid="{00000000-0002-0000-0200-000000000000}">
          <x14:formula1>
            <xm:f>Blad4!$A$4:$A$116</xm:f>
          </x14:formula1>
          <xm:sqref>K12:Q12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Z115"/>
  <sheetViews>
    <sheetView workbookViewId="0">
      <pane xSplit="2" ySplit="3" topLeftCell="C4" activePane="bottomRight" state="frozen"/>
      <selection pane="topRight" activeCell="B1" sqref="B1"/>
      <selection pane="bottomLeft" activeCell="A5" sqref="A5"/>
      <selection pane="bottomRight" activeCell="A4" sqref="A4"/>
    </sheetView>
  </sheetViews>
  <sheetFormatPr defaultRowHeight="12.75" x14ac:dyDescent="0.2"/>
  <cols>
    <col min="1" max="1" width="37.28515625" customWidth="1"/>
    <col min="2" max="2" width="11.7109375" bestFit="1" customWidth="1"/>
    <col min="3" max="3" width="15" customWidth="1"/>
    <col min="4" max="4" width="22.7109375" customWidth="1"/>
    <col min="5" max="5" width="29.42578125" bestFit="1" customWidth="1"/>
    <col min="6" max="6" width="28" customWidth="1"/>
    <col min="7" max="7" width="39.85546875" bestFit="1" customWidth="1"/>
    <col min="8" max="8" width="35.5703125" bestFit="1" customWidth="1"/>
    <col min="9" max="9" width="32.42578125" customWidth="1"/>
    <col min="10" max="10" width="32.5703125" customWidth="1"/>
    <col min="11" max="11" width="40.28515625" customWidth="1"/>
    <col min="12" max="12" width="10" bestFit="1" customWidth="1"/>
    <col min="13" max="13" width="9.28515625" bestFit="1" customWidth="1"/>
    <col min="14" max="14" width="9.42578125" bestFit="1" customWidth="1"/>
    <col min="15" max="15" width="14.140625" bestFit="1" customWidth="1"/>
    <col min="16" max="16" width="31.28515625" customWidth="1"/>
    <col min="17" max="17" width="30" customWidth="1"/>
    <col min="18" max="18" width="31.28515625" customWidth="1"/>
    <col min="19" max="19" width="31.28515625" style="38" customWidth="1"/>
    <col min="20" max="20" width="31.28515625" style="45" customWidth="1"/>
    <col min="21" max="21" width="37.7109375" customWidth="1"/>
    <col min="22" max="22" width="27" customWidth="1"/>
    <col min="23" max="23" width="43.28515625" style="44" customWidth="1"/>
    <col min="24" max="24" width="63.28515625" style="44" customWidth="1"/>
    <col min="25" max="25" width="59.85546875" bestFit="1" customWidth="1"/>
    <col min="26" max="26" width="21.140625" customWidth="1"/>
    <col min="27" max="27" width="32.7109375" style="38" customWidth="1"/>
    <col min="28" max="28" width="32.7109375" customWidth="1"/>
    <col min="29" max="29" width="23.7109375" customWidth="1"/>
    <col min="30" max="30" width="18.28515625" customWidth="1"/>
    <col min="31" max="31" width="24.7109375" customWidth="1"/>
    <col min="32" max="32" width="23.42578125" customWidth="1"/>
    <col min="33" max="33" width="46.28515625" customWidth="1"/>
    <col min="34" max="34" width="59.85546875" customWidth="1"/>
    <col min="35" max="35" width="25.140625" style="48" bestFit="1" customWidth="1"/>
    <col min="36" max="36" width="43.28515625" style="48" bestFit="1" customWidth="1"/>
    <col min="37" max="37" width="30.5703125" style="48" customWidth="1"/>
    <col min="38" max="38" width="40" style="48" customWidth="1"/>
    <col min="39" max="39" width="26.5703125" style="48" customWidth="1"/>
    <col min="40" max="40" width="25.42578125" style="48" customWidth="1"/>
    <col min="41" max="41" width="27.7109375" style="48" customWidth="1"/>
    <col min="42" max="42" width="35.7109375" style="48" customWidth="1"/>
    <col min="43" max="43" width="24" style="48" customWidth="1"/>
    <col min="44" max="44" width="18.7109375" style="48" customWidth="1"/>
    <col min="45" max="46" width="25.7109375" style="48" customWidth="1"/>
    <col min="47" max="47" width="38.7109375" style="48" customWidth="1"/>
    <col min="48" max="48" width="42.28515625" customWidth="1"/>
    <col min="49" max="49" width="36.42578125" customWidth="1"/>
    <col min="50" max="50" width="42.28515625" customWidth="1"/>
    <col min="51" max="51" width="10.28515625" customWidth="1"/>
  </cols>
  <sheetData>
    <row r="1" spans="1:52" ht="15" x14ac:dyDescent="0.25">
      <c r="A1" s="2"/>
      <c r="B1" s="13" t="s">
        <v>92</v>
      </c>
      <c r="C1" s="13" t="s">
        <v>92</v>
      </c>
      <c r="D1" s="13" t="s">
        <v>92</v>
      </c>
      <c r="E1" s="13" t="s">
        <v>92</v>
      </c>
      <c r="F1" s="13" t="s">
        <v>92</v>
      </c>
      <c r="G1" s="13" t="s">
        <v>92</v>
      </c>
      <c r="H1" s="13" t="s">
        <v>92</v>
      </c>
      <c r="I1" s="13" t="s">
        <v>93</v>
      </c>
      <c r="J1" s="13" t="s">
        <v>93</v>
      </c>
      <c r="K1" s="13" t="s">
        <v>93</v>
      </c>
      <c r="L1" s="13" t="s">
        <v>93</v>
      </c>
      <c r="M1" s="13" t="s">
        <v>93</v>
      </c>
      <c r="N1" s="13" t="s">
        <v>93</v>
      </c>
      <c r="O1" s="13" t="s">
        <v>93</v>
      </c>
      <c r="P1" s="13" t="s">
        <v>93</v>
      </c>
      <c r="Q1" s="13" t="s">
        <v>93</v>
      </c>
      <c r="R1" s="13" t="s">
        <v>93</v>
      </c>
      <c r="S1" s="13" t="s">
        <v>93</v>
      </c>
      <c r="T1" s="13" t="s">
        <v>93</v>
      </c>
      <c r="U1" s="13" t="s">
        <v>93</v>
      </c>
      <c r="V1" s="13" t="s">
        <v>93</v>
      </c>
      <c r="W1" s="13" t="s">
        <v>93</v>
      </c>
      <c r="X1" s="13" t="s">
        <v>93</v>
      </c>
      <c r="Y1" s="13" t="s">
        <v>263</v>
      </c>
      <c r="Z1" s="13" t="s">
        <v>263</v>
      </c>
      <c r="AA1" s="13" t="s">
        <v>263</v>
      </c>
      <c r="AB1" s="13" t="s">
        <v>263</v>
      </c>
      <c r="AC1" s="13" t="s">
        <v>263</v>
      </c>
      <c r="AD1" s="13" t="s">
        <v>263</v>
      </c>
      <c r="AE1" s="13" t="s">
        <v>263</v>
      </c>
      <c r="AF1" s="13" t="s">
        <v>263</v>
      </c>
      <c r="AG1" s="13" t="s">
        <v>263</v>
      </c>
      <c r="AH1" s="13" t="s">
        <v>263</v>
      </c>
      <c r="AI1" s="65"/>
      <c r="AJ1" s="56" t="s">
        <v>275</v>
      </c>
      <c r="AK1" s="56" t="s">
        <v>275</v>
      </c>
      <c r="AL1" s="56" t="s">
        <v>275</v>
      </c>
      <c r="AM1" s="56" t="s">
        <v>275</v>
      </c>
      <c r="AN1" s="56" t="s">
        <v>275</v>
      </c>
      <c r="AO1" s="58"/>
      <c r="AP1" s="58"/>
      <c r="AQ1" s="58"/>
      <c r="AR1" s="58"/>
      <c r="AS1" s="58"/>
      <c r="AT1" s="58"/>
      <c r="AU1" s="58"/>
    </row>
    <row r="2" spans="1:52" s="13" customFormat="1" ht="15" x14ac:dyDescent="0.25">
      <c r="A2" s="5">
        <v>1</v>
      </c>
      <c r="B2" s="5">
        <v>2</v>
      </c>
      <c r="C2" s="13">
        <v>3</v>
      </c>
      <c r="D2" s="5">
        <v>4</v>
      </c>
      <c r="E2" s="5">
        <v>5</v>
      </c>
      <c r="F2" s="5">
        <v>6</v>
      </c>
      <c r="G2" s="5">
        <v>7</v>
      </c>
      <c r="H2" s="13">
        <v>8</v>
      </c>
      <c r="I2" s="5">
        <v>9</v>
      </c>
      <c r="J2" s="5">
        <v>10</v>
      </c>
      <c r="K2" s="5">
        <v>11</v>
      </c>
      <c r="L2" s="5">
        <v>12</v>
      </c>
      <c r="M2" s="13">
        <v>13</v>
      </c>
      <c r="N2" s="5">
        <v>14</v>
      </c>
      <c r="O2" s="5">
        <v>15</v>
      </c>
      <c r="P2" s="5">
        <v>16</v>
      </c>
      <c r="Q2" s="5">
        <v>17</v>
      </c>
      <c r="R2" s="13">
        <v>18</v>
      </c>
      <c r="S2" s="5">
        <v>19</v>
      </c>
      <c r="T2" s="5">
        <v>20</v>
      </c>
      <c r="U2" s="5">
        <v>21</v>
      </c>
      <c r="V2" s="5">
        <v>22</v>
      </c>
      <c r="W2" s="56">
        <v>23</v>
      </c>
      <c r="X2" s="41">
        <v>24</v>
      </c>
      <c r="Y2" s="5">
        <v>25</v>
      </c>
      <c r="Z2" s="5">
        <v>26</v>
      </c>
      <c r="AA2" s="5">
        <v>27</v>
      </c>
      <c r="AB2" s="13">
        <v>28</v>
      </c>
      <c r="AC2" s="5">
        <v>29</v>
      </c>
      <c r="AD2" s="5">
        <v>30</v>
      </c>
      <c r="AE2" s="13">
        <v>31</v>
      </c>
      <c r="AF2" s="5">
        <v>32</v>
      </c>
      <c r="AG2" s="5">
        <v>33</v>
      </c>
      <c r="AH2" s="13">
        <v>34</v>
      </c>
      <c r="AI2" s="5">
        <v>35</v>
      </c>
      <c r="AJ2" s="5">
        <v>36</v>
      </c>
      <c r="AK2" s="13">
        <v>37</v>
      </c>
      <c r="AL2" s="5">
        <v>38</v>
      </c>
      <c r="AM2" s="5">
        <v>39</v>
      </c>
      <c r="AN2" s="13">
        <v>40</v>
      </c>
      <c r="AO2" s="5">
        <v>41</v>
      </c>
      <c r="AP2" s="5">
        <v>42</v>
      </c>
      <c r="AQ2" s="13">
        <v>43</v>
      </c>
      <c r="AR2" s="5">
        <v>44</v>
      </c>
      <c r="AS2" s="5">
        <v>45</v>
      </c>
      <c r="AU2" s="41"/>
      <c r="AV2" s="41"/>
      <c r="AW2" s="56"/>
      <c r="AX2" s="5"/>
      <c r="AY2" s="5"/>
      <c r="AZ2" s="5"/>
    </row>
    <row r="3" spans="1:52" ht="30" x14ac:dyDescent="0.25">
      <c r="A3" s="2" t="s">
        <v>8</v>
      </c>
      <c r="B3" s="2" t="s">
        <v>7</v>
      </c>
      <c r="C3" s="2" t="s">
        <v>9</v>
      </c>
      <c r="D3" s="2" t="s">
        <v>248</v>
      </c>
      <c r="E3" s="2" t="s">
        <v>10</v>
      </c>
      <c r="F3" s="66" t="s">
        <v>37</v>
      </c>
      <c r="G3" s="5" t="s">
        <v>17</v>
      </c>
      <c r="H3" s="66" t="s">
        <v>36</v>
      </c>
      <c r="I3" s="2" t="s">
        <v>114</v>
      </c>
      <c r="J3" s="2" t="s">
        <v>249</v>
      </c>
      <c r="K3" s="2" t="s">
        <v>11</v>
      </c>
      <c r="L3" s="2" t="s">
        <v>298</v>
      </c>
      <c r="M3" s="2" t="s">
        <v>299</v>
      </c>
      <c r="N3" s="2" t="s">
        <v>300</v>
      </c>
      <c r="O3" s="2" t="s">
        <v>358</v>
      </c>
      <c r="P3" s="19" t="s">
        <v>272</v>
      </c>
      <c r="Q3" s="66" t="s">
        <v>13</v>
      </c>
      <c r="R3" s="5" t="s">
        <v>271</v>
      </c>
      <c r="S3" s="5" t="s">
        <v>12</v>
      </c>
      <c r="T3" s="67" t="s">
        <v>14</v>
      </c>
      <c r="U3" s="2" t="s">
        <v>15</v>
      </c>
      <c r="V3" s="2" t="s">
        <v>4</v>
      </c>
      <c r="W3" s="67" t="s">
        <v>264</v>
      </c>
      <c r="X3" s="67" t="s">
        <v>16</v>
      </c>
      <c r="Y3" s="2" t="s">
        <v>18</v>
      </c>
      <c r="Z3" s="2" t="s">
        <v>250</v>
      </c>
      <c r="AA3" s="5" t="s">
        <v>249</v>
      </c>
      <c r="AB3" s="2" t="s">
        <v>19</v>
      </c>
      <c r="AC3" s="2" t="s">
        <v>20</v>
      </c>
      <c r="AD3" s="2" t="s">
        <v>21</v>
      </c>
      <c r="AE3" s="2" t="s">
        <v>22</v>
      </c>
      <c r="AF3" s="2" t="s">
        <v>23</v>
      </c>
      <c r="AG3" s="2" t="s">
        <v>24</v>
      </c>
      <c r="AH3" s="2" t="s">
        <v>256</v>
      </c>
      <c r="AI3" s="50"/>
      <c r="AJ3" s="2" t="s">
        <v>25</v>
      </c>
      <c r="AK3" s="2" t="s">
        <v>26</v>
      </c>
      <c r="AL3" s="2" t="s">
        <v>27</v>
      </c>
      <c r="AM3" s="2" t="s">
        <v>28</v>
      </c>
      <c r="AN3" s="2" t="s">
        <v>6</v>
      </c>
      <c r="AO3" s="68"/>
      <c r="AP3" s="68"/>
      <c r="AQ3" s="51"/>
      <c r="AR3" s="69"/>
      <c r="AS3" s="51"/>
      <c r="AT3" s="51"/>
      <c r="AU3" s="51"/>
    </row>
    <row r="4" spans="1:52" ht="15" x14ac:dyDescent="0.25">
      <c r="A4" s="4" t="s">
        <v>34</v>
      </c>
      <c r="C4" s="4"/>
      <c r="D4" s="4"/>
      <c r="E4" s="4"/>
      <c r="F4" s="4"/>
      <c r="G4" s="4"/>
      <c r="I4" s="4"/>
      <c r="J4" s="4"/>
      <c r="K4" s="4"/>
      <c r="L4" s="4"/>
      <c r="M4" s="4"/>
      <c r="N4" s="4"/>
      <c r="O4" s="4"/>
      <c r="Q4" s="4"/>
      <c r="R4" s="4"/>
      <c r="S4" s="3"/>
      <c r="T4" s="46"/>
      <c r="U4" s="39"/>
      <c r="V4" s="39"/>
      <c r="W4" s="57"/>
      <c r="X4" s="57"/>
      <c r="Y4" s="4"/>
      <c r="Z4" s="4"/>
      <c r="AA4" s="3"/>
      <c r="AB4" s="4"/>
      <c r="AC4" s="4"/>
      <c r="AD4" s="4"/>
      <c r="AE4" s="4"/>
      <c r="AF4" s="61"/>
      <c r="AG4" s="4"/>
      <c r="AH4" s="4"/>
      <c r="AJ4" s="4"/>
      <c r="AK4" s="2"/>
      <c r="AL4" s="2"/>
      <c r="AM4" s="2"/>
      <c r="AN4" s="2"/>
    </row>
    <row r="5" spans="1:52" x14ac:dyDescent="0.2">
      <c r="A5" t="s">
        <v>143</v>
      </c>
      <c r="B5" t="s">
        <v>142</v>
      </c>
      <c r="C5" t="s">
        <v>29</v>
      </c>
      <c r="D5" t="s">
        <v>0</v>
      </c>
      <c r="E5" t="s">
        <v>2</v>
      </c>
      <c r="F5" t="s">
        <v>38</v>
      </c>
      <c r="G5" t="s">
        <v>1</v>
      </c>
      <c r="H5" t="s">
        <v>1</v>
      </c>
      <c r="I5" t="s">
        <v>1</v>
      </c>
      <c r="J5" s="70">
        <v>4</v>
      </c>
      <c r="K5" t="s">
        <v>1</v>
      </c>
      <c r="L5" s="71">
        <v>2.1999999999999999E-2</v>
      </c>
      <c r="M5" s="71">
        <v>0</v>
      </c>
      <c r="N5" s="71">
        <v>2.1999999999999999E-2</v>
      </c>
      <c r="O5" s="71">
        <v>4.0000000000000001E-3</v>
      </c>
      <c r="P5" t="s">
        <v>262</v>
      </c>
      <c r="Q5" s="1">
        <v>55</v>
      </c>
      <c r="R5" t="s">
        <v>294</v>
      </c>
      <c r="S5" s="72">
        <v>133</v>
      </c>
      <c r="T5" s="44" t="s">
        <v>35</v>
      </c>
      <c r="U5" t="s">
        <v>3</v>
      </c>
      <c r="V5" s="1">
        <v>8</v>
      </c>
      <c r="W5" s="44" t="s">
        <v>35</v>
      </c>
      <c r="X5" s="44" t="s">
        <v>35</v>
      </c>
      <c r="Y5" t="s">
        <v>266</v>
      </c>
      <c r="Z5" t="s">
        <v>254</v>
      </c>
      <c r="AA5" s="70">
        <v>4</v>
      </c>
      <c r="AB5" t="s">
        <v>262</v>
      </c>
      <c r="AC5" t="s">
        <v>1</v>
      </c>
      <c r="AD5" t="s">
        <v>233</v>
      </c>
      <c r="AE5" t="s">
        <v>35</v>
      </c>
      <c r="AF5" s="62" t="s">
        <v>35</v>
      </c>
      <c r="AG5" t="s">
        <v>3</v>
      </c>
      <c r="AH5" t="s">
        <v>3</v>
      </c>
      <c r="AJ5" t="s">
        <v>3</v>
      </c>
      <c r="AK5" t="s">
        <v>60</v>
      </c>
      <c r="AL5" t="s">
        <v>30</v>
      </c>
      <c r="AM5" t="s">
        <v>3</v>
      </c>
      <c r="AN5" s="1">
        <v>0.23</v>
      </c>
    </row>
    <row r="6" spans="1:52" x14ac:dyDescent="0.2">
      <c r="A6" t="s">
        <v>144</v>
      </c>
      <c r="B6" t="s">
        <v>142</v>
      </c>
      <c r="C6" t="s">
        <v>29</v>
      </c>
      <c r="D6" t="s">
        <v>0</v>
      </c>
      <c r="E6" t="s">
        <v>2</v>
      </c>
      <c r="F6" t="s">
        <v>38</v>
      </c>
      <c r="G6" t="s">
        <v>1</v>
      </c>
      <c r="H6" t="s">
        <v>1</v>
      </c>
      <c r="I6" t="s">
        <v>1</v>
      </c>
      <c r="J6" s="73">
        <v>5</v>
      </c>
      <c r="K6" t="s">
        <v>1</v>
      </c>
      <c r="L6" s="71">
        <v>2.1999999999999999E-2</v>
      </c>
      <c r="M6" s="71">
        <v>0</v>
      </c>
      <c r="N6" s="71">
        <v>2.1999999999999999E-2</v>
      </c>
      <c r="O6" s="71">
        <v>4.0000000000000001E-3</v>
      </c>
      <c r="P6" t="s">
        <v>262</v>
      </c>
      <c r="Q6" s="1">
        <v>55</v>
      </c>
      <c r="R6" t="s">
        <v>294</v>
      </c>
      <c r="S6" s="72">
        <v>146</v>
      </c>
      <c r="T6" s="44" t="s">
        <v>35</v>
      </c>
      <c r="U6" t="s">
        <v>3</v>
      </c>
      <c r="V6" s="1">
        <v>8</v>
      </c>
      <c r="W6" s="44" t="s">
        <v>35</v>
      </c>
      <c r="X6" s="44" t="s">
        <v>35</v>
      </c>
      <c r="Y6" t="s">
        <v>266</v>
      </c>
      <c r="Z6" t="s">
        <v>254</v>
      </c>
      <c r="AA6" s="73">
        <v>5</v>
      </c>
      <c r="AB6" t="s">
        <v>262</v>
      </c>
      <c r="AC6" t="s">
        <v>1</v>
      </c>
      <c r="AD6" t="s">
        <v>233</v>
      </c>
      <c r="AE6" t="s">
        <v>35</v>
      </c>
      <c r="AF6" s="62" t="s">
        <v>35</v>
      </c>
      <c r="AG6" t="s">
        <v>3</v>
      </c>
      <c r="AH6" t="s">
        <v>3</v>
      </c>
      <c r="AJ6" t="s">
        <v>3</v>
      </c>
      <c r="AK6" t="s">
        <v>60</v>
      </c>
      <c r="AL6" t="s">
        <v>30</v>
      </c>
      <c r="AM6" t="s">
        <v>3</v>
      </c>
      <c r="AN6" s="1">
        <v>0.23</v>
      </c>
    </row>
    <row r="7" spans="1:52" x14ac:dyDescent="0.2">
      <c r="A7" t="s">
        <v>145</v>
      </c>
      <c r="B7" t="s">
        <v>142</v>
      </c>
      <c r="C7" t="s">
        <v>29</v>
      </c>
      <c r="D7" t="s">
        <v>0</v>
      </c>
      <c r="E7" t="s">
        <v>2</v>
      </c>
      <c r="F7" t="s">
        <v>38</v>
      </c>
      <c r="G7" t="s">
        <v>1</v>
      </c>
      <c r="H7" t="s">
        <v>1</v>
      </c>
      <c r="I7" t="s">
        <v>1</v>
      </c>
      <c r="J7" s="70">
        <v>5</v>
      </c>
      <c r="K7" t="s">
        <v>1</v>
      </c>
      <c r="L7" s="71">
        <v>2.1999999999999999E-2</v>
      </c>
      <c r="M7" s="71">
        <v>0</v>
      </c>
      <c r="N7" s="71">
        <v>2.1999999999999999E-2</v>
      </c>
      <c r="O7" s="71">
        <v>4.0000000000000001E-3</v>
      </c>
      <c r="P7" t="s">
        <v>262</v>
      </c>
      <c r="Q7" s="1">
        <v>55</v>
      </c>
      <c r="R7" t="s">
        <v>294</v>
      </c>
      <c r="S7" s="72">
        <v>146</v>
      </c>
      <c r="T7" s="44" t="s">
        <v>35</v>
      </c>
      <c r="U7" t="s">
        <v>3</v>
      </c>
      <c r="V7" s="1">
        <v>8</v>
      </c>
      <c r="W7" s="44" t="s">
        <v>35</v>
      </c>
      <c r="X7" s="44" t="s">
        <v>35</v>
      </c>
      <c r="Y7" t="s">
        <v>31</v>
      </c>
      <c r="Z7" t="s">
        <v>254</v>
      </c>
      <c r="AA7" s="70">
        <v>5</v>
      </c>
      <c r="AB7" t="s">
        <v>3</v>
      </c>
      <c r="AC7" t="s">
        <v>3</v>
      </c>
      <c r="AD7" t="s">
        <v>118</v>
      </c>
      <c r="AE7" t="s">
        <v>3</v>
      </c>
      <c r="AF7" s="63" t="s">
        <v>238</v>
      </c>
      <c r="AG7" t="s">
        <v>3</v>
      </c>
      <c r="AH7" t="s">
        <v>3</v>
      </c>
      <c r="AJ7" t="s">
        <v>3</v>
      </c>
      <c r="AK7" t="s">
        <v>60</v>
      </c>
      <c r="AL7" t="s">
        <v>30</v>
      </c>
      <c r="AM7" t="s">
        <v>3</v>
      </c>
      <c r="AN7" s="1">
        <v>0.23</v>
      </c>
    </row>
    <row r="8" spans="1:52" x14ac:dyDescent="0.2">
      <c r="A8" t="s">
        <v>146</v>
      </c>
      <c r="B8" t="s">
        <v>142</v>
      </c>
      <c r="C8" t="s">
        <v>29</v>
      </c>
      <c r="D8" t="s">
        <v>0</v>
      </c>
      <c r="E8" t="s">
        <v>2</v>
      </c>
      <c r="F8" t="s">
        <v>38</v>
      </c>
      <c r="G8" t="s">
        <v>1</v>
      </c>
      <c r="H8" t="s">
        <v>1</v>
      </c>
      <c r="I8" t="s">
        <v>1</v>
      </c>
      <c r="J8" s="73">
        <v>7</v>
      </c>
      <c r="K8" t="s">
        <v>1</v>
      </c>
      <c r="L8" s="71">
        <v>1.7000000000000001E-2</v>
      </c>
      <c r="M8" s="71">
        <v>8.0000000000000002E-3</v>
      </c>
      <c r="N8" s="71">
        <v>1.7000000000000001E-2</v>
      </c>
      <c r="O8" s="71">
        <v>7.0000000000000001E-3</v>
      </c>
      <c r="P8" t="s">
        <v>262</v>
      </c>
      <c r="Q8" s="1">
        <v>55</v>
      </c>
      <c r="R8" t="s">
        <v>294</v>
      </c>
      <c r="S8" s="72">
        <v>147</v>
      </c>
      <c r="T8" s="44" t="s">
        <v>35</v>
      </c>
      <c r="U8" t="s">
        <v>3</v>
      </c>
      <c r="V8" s="1">
        <v>8</v>
      </c>
      <c r="W8" s="44" t="s">
        <v>35</v>
      </c>
      <c r="X8" s="44" t="s">
        <v>35</v>
      </c>
      <c r="Y8" t="s">
        <v>266</v>
      </c>
      <c r="Z8" t="s">
        <v>254</v>
      </c>
      <c r="AA8" s="73">
        <v>7</v>
      </c>
      <c r="AB8" t="s">
        <v>262</v>
      </c>
      <c r="AC8" t="s">
        <v>1</v>
      </c>
      <c r="AD8" t="s">
        <v>233</v>
      </c>
      <c r="AE8" t="s">
        <v>35</v>
      </c>
      <c r="AF8" s="62" t="s">
        <v>35</v>
      </c>
      <c r="AG8" t="s">
        <v>3</v>
      </c>
      <c r="AH8" t="s">
        <v>3</v>
      </c>
      <c r="AJ8" t="s">
        <v>3</v>
      </c>
      <c r="AK8" t="s">
        <v>60</v>
      </c>
      <c r="AL8" t="s">
        <v>30</v>
      </c>
      <c r="AM8" t="s">
        <v>3</v>
      </c>
      <c r="AN8" s="1">
        <v>0.23</v>
      </c>
    </row>
    <row r="9" spans="1:52" x14ac:dyDescent="0.2">
      <c r="A9" t="s">
        <v>147</v>
      </c>
      <c r="B9" t="s">
        <v>142</v>
      </c>
      <c r="C9" t="s">
        <v>29</v>
      </c>
      <c r="D9" t="s">
        <v>0</v>
      </c>
      <c r="E9" t="s">
        <v>2</v>
      </c>
      <c r="F9" t="s">
        <v>38</v>
      </c>
      <c r="G9" t="s">
        <v>1</v>
      </c>
      <c r="H9" t="s">
        <v>1</v>
      </c>
      <c r="I9" t="s">
        <v>1</v>
      </c>
      <c r="J9" s="73">
        <v>7</v>
      </c>
      <c r="K9" t="s">
        <v>1</v>
      </c>
      <c r="L9" s="71">
        <v>1.7000000000000001E-2</v>
      </c>
      <c r="M9" s="71">
        <v>8.0000000000000002E-3</v>
      </c>
      <c r="N9" s="71">
        <v>1.7000000000000001E-2</v>
      </c>
      <c r="O9" s="71">
        <v>7.0000000000000001E-3</v>
      </c>
      <c r="P9" t="s">
        <v>262</v>
      </c>
      <c r="Q9" s="70">
        <v>55</v>
      </c>
      <c r="R9" s="71" t="s">
        <v>294</v>
      </c>
      <c r="S9" s="72">
        <v>147</v>
      </c>
      <c r="T9" s="44" t="s">
        <v>35</v>
      </c>
      <c r="U9" t="s">
        <v>3</v>
      </c>
      <c r="V9" s="1">
        <v>8</v>
      </c>
      <c r="W9" s="44" t="s">
        <v>35</v>
      </c>
      <c r="X9" s="44" t="s">
        <v>35</v>
      </c>
      <c r="Y9" t="s">
        <v>31</v>
      </c>
      <c r="Z9" t="s">
        <v>254</v>
      </c>
      <c r="AA9" s="73">
        <v>7</v>
      </c>
      <c r="AB9" t="s">
        <v>3</v>
      </c>
      <c r="AC9" t="s">
        <v>3</v>
      </c>
      <c r="AD9" t="s">
        <v>118</v>
      </c>
      <c r="AE9" t="s">
        <v>3</v>
      </c>
      <c r="AF9" s="62" t="s">
        <v>237</v>
      </c>
      <c r="AG9" t="s">
        <v>3</v>
      </c>
      <c r="AH9" t="s">
        <v>3</v>
      </c>
      <c r="AJ9" t="s">
        <v>3</v>
      </c>
      <c r="AK9" t="s">
        <v>60</v>
      </c>
      <c r="AL9" t="s">
        <v>30</v>
      </c>
      <c r="AM9" t="s">
        <v>3</v>
      </c>
      <c r="AN9" s="1">
        <v>0.23</v>
      </c>
    </row>
    <row r="10" spans="1:52" x14ac:dyDescent="0.2">
      <c r="A10" t="s">
        <v>148</v>
      </c>
      <c r="B10" t="s">
        <v>142</v>
      </c>
      <c r="C10" t="s">
        <v>29</v>
      </c>
      <c r="D10" t="s">
        <v>0</v>
      </c>
      <c r="E10" t="s">
        <v>2</v>
      </c>
      <c r="F10" t="s">
        <v>38</v>
      </c>
      <c r="G10" t="s">
        <v>1</v>
      </c>
      <c r="H10" t="s">
        <v>1</v>
      </c>
      <c r="I10" t="s">
        <v>1</v>
      </c>
      <c r="J10" s="73">
        <v>9</v>
      </c>
      <c r="K10" t="s">
        <v>1</v>
      </c>
      <c r="L10" s="71">
        <v>2.3E-2</v>
      </c>
      <c r="M10" s="71">
        <v>0</v>
      </c>
      <c r="N10" s="71">
        <v>2.3E-2</v>
      </c>
      <c r="O10" s="71">
        <v>1.2E-2</v>
      </c>
      <c r="P10" t="s">
        <v>262</v>
      </c>
      <c r="Q10" s="1">
        <v>55</v>
      </c>
      <c r="R10" t="s">
        <v>294</v>
      </c>
      <c r="S10" s="72">
        <v>141</v>
      </c>
      <c r="T10" s="44" t="s">
        <v>35</v>
      </c>
      <c r="U10" t="s">
        <v>3</v>
      </c>
      <c r="V10" s="1">
        <v>8</v>
      </c>
      <c r="W10" s="44" t="s">
        <v>35</v>
      </c>
      <c r="X10" s="44" t="s">
        <v>35</v>
      </c>
      <c r="Y10" t="s">
        <v>266</v>
      </c>
      <c r="Z10" t="s">
        <v>254</v>
      </c>
      <c r="AA10" s="73">
        <v>9</v>
      </c>
      <c r="AB10" t="s">
        <v>262</v>
      </c>
      <c r="AC10" t="s">
        <v>1</v>
      </c>
      <c r="AD10" t="s">
        <v>233</v>
      </c>
      <c r="AE10" t="s">
        <v>35</v>
      </c>
      <c r="AF10" s="62" t="s">
        <v>35</v>
      </c>
      <c r="AG10" t="s">
        <v>3</v>
      </c>
      <c r="AH10" t="s">
        <v>3</v>
      </c>
      <c r="AJ10" t="s">
        <v>3</v>
      </c>
      <c r="AK10" t="s">
        <v>62</v>
      </c>
      <c r="AL10" t="s">
        <v>30</v>
      </c>
      <c r="AM10" t="s">
        <v>3</v>
      </c>
      <c r="AN10" s="1">
        <v>0.23</v>
      </c>
    </row>
    <row r="11" spans="1:52" x14ac:dyDescent="0.2">
      <c r="A11" t="s">
        <v>149</v>
      </c>
      <c r="B11" t="s">
        <v>142</v>
      </c>
      <c r="C11" t="s">
        <v>29</v>
      </c>
      <c r="D11" t="s">
        <v>0</v>
      </c>
      <c r="E11" t="s">
        <v>2</v>
      </c>
      <c r="F11" t="s">
        <v>38</v>
      </c>
      <c r="G11" t="s">
        <v>1</v>
      </c>
      <c r="H11" t="s">
        <v>1</v>
      </c>
      <c r="I11" t="s">
        <v>1</v>
      </c>
      <c r="J11" s="73">
        <v>9</v>
      </c>
      <c r="K11" t="s">
        <v>1</v>
      </c>
      <c r="L11" s="71">
        <v>0.02</v>
      </c>
      <c r="M11" s="71">
        <v>0.02</v>
      </c>
      <c r="N11" s="71">
        <v>0.02</v>
      </c>
      <c r="O11" s="71">
        <v>0</v>
      </c>
      <c r="P11" t="s">
        <v>262</v>
      </c>
      <c r="Q11" s="70">
        <v>55</v>
      </c>
      <c r="R11" s="71" t="s">
        <v>294</v>
      </c>
      <c r="S11" s="72">
        <v>142</v>
      </c>
      <c r="T11" s="44" t="s">
        <v>35</v>
      </c>
      <c r="U11" t="s">
        <v>3</v>
      </c>
      <c r="V11" s="1">
        <v>8</v>
      </c>
      <c r="W11" s="44" t="s">
        <v>35</v>
      </c>
      <c r="X11" s="44" t="s">
        <v>35</v>
      </c>
      <c r="Y11" t="s">
        <v>266</v>
      </c>
      <c r="Z11" t="s">
        <v>254</v>
      </c>
      <c r="AA11" s="73">
        <v>9</v>
      </c>
      <c r="AB11" t="s">
        <v>262</v>
      </c>
      <c r="AC11" t="s">
        <v>1</v>
      </c>
      <c r="AD11" t="s">
        <v>233</v>
      </c>
      <c r="AE11" t="s">
        <v>35</v>
      </c>
      <c r="AF11" s="62" t="s">
        <v>35</v>
      </c>
      <c r="AG11" t="s">
        <v>3</v>
      </c>
      <c r="AH11" t="s">
        <v>3</v>
      </c>
      <c r="AJ11" t="s">
        <v>3</v>
      </c>
      <c r="AK11" t="s">
        <v>62</v>
      </c>
      <c r="AL11" t="s">
        <v>30</v>
      </c>
      <c r="AM11" t="s">
        <v>3</v>
      </c>
      <c r="AN11" s="1">
        <v>0.23</v>
      </c>
    </row>
    <row r="12" spans="1:52" x14ac:dyDescent="0.2">
      <c r="A12" t="s">
        <v>150</v>
      </c>
      <c r="B12" t="s">
        <v>142</v>
      </c>
      <c r="C12" t="s">
        <v>29</v>
      </c>
      <c r="D12" t="s">
        <v>0</v>
      </c>
      <c r="E12" t="s">
        <v>2</v>
      </c>
      <c r="F12" t="s">
        <v>38</v>
      </c>
      <c r="G12" t="s">
        <v>1</v>
      </c>
      <c r="H12" t="s">
        <v>1</v>
      </c>
      <c r="I12" t="s">
        <v>1</v>
      </c>
      <c r="J12" s="73">
        <v>10</v>
      </c>
      <c r="K12" t="s">
        <v>1</v>
      </c>
      <c r="L12" s="71">
        <v>2.4E-2</v>
      </c>
      <c r="M12" s="71">
        <v>1.7000000000000001E-2</v>
      </c>
      <c r="N12" s="71">
        <v>2.4E-2</v>
      </c>
      <c r="O12" s="71">
        <v>1.0999999999999999E-2</v>
      </c>
      <c r="P12" t="s">
        <v>262</v>
      </c>
      <c r="Q12" s="1">
        <v>55</v>
      </c>
      <c r="R12" t="s">
        <v>294</v>
      </c>
      <c r="S12" s="72">
        <v>144</v>
      </c>
      <c r="T12" s="44" t="s">
        <v>35</v>
      </c>
      <c r="U12" t="s">
        <v>3</v>
      </c>
      <c r="V12" s="1">
        <v>8</v>
      </c>
      <c r="W12" s="44" t="s">
        <v>35</v>
      </c>
      <c r="X12" s="44" t="s">
        <v>35</v>
      </c>
      <c r="Y12" t="s">
        <v>266</v>
      </c>
      <c r="Z12" t="s">
        <v>254</v>
      </c>
      <c r="AA12" s="73">
        <v>10</v>
      </c>
      <c r="AB12" t="s">
        <v>262</v>
      </c>
      <c r="AC12" t="s">
        <v>1</v>
      </c>
      <c r="AD12" t="s">
        <v>233</v>
      </c>
      <c r="AE12" t="s">
        <v>35</v>
      </c>
      <c r="AF12" s="62" t="s">
        <v>35</v>
      </c>
      <c r="AG12" t="s">
        <v>3</v>
      </c>
      <c r="AH12" t="s">
        <v>3</v>
      </c>
      <c r="AJ12" t="s">
        <v>3</v>
      </c>
      <c r="AK12" t="s">
        <v>62</v>
      </c>
      <c r="AL12" t="s">
        <v>30</v>
      </c>
      <c r="AM12" t="s">
        <v>3</v>
      </c>
      <c r="AN12" s="1">
        <v>0.23</v>
      </c>
    </row>
    <row r="13" spans="1:52" x14ac:dyDescent="0.2">
      <c r="A13" t="s">
        <v>151</v>
      </c>
      <c r="B13" t="s">
        <v>142</v>
      </c>
      <c r="C13" t="s">
        <v>29</v>
      </c>
      <c r="D13" t="s">
        <v>0</v>
      </c>
      <c r="E13" t="s">
        <v>2</v>
      </c>
      <c r="F13" t="s">
        <v>38</v>
      </c>
      <c r="G13" t="s">
        <v>1</v>
      </c>
      <c r="H13" t="s">
        <v>1</v>
      </c>
      <c r="I13" t="s">
        <v>1</v>
      </c>
      <c r="J13" s="70">
        <v>4</v>
      </c>
      <c r="K13" t="s">
        <v>1</v>
      </c>
      <c r="L13" s="71">
        <v>2.1999999999999999E-2</v>
      </c>
      <c r="M13" s="71">
        <v>0</v>
      </c>
      <c r="N13" s="71">
        <v>2.1999999999999999E-2</v>
      </c>
      <c r="O13" s="71">
        <v>4.0000000000000001E-3</v>
      </c>
      <c r="P13" t="s">
        <v>262</v>
      </c>
      <c r="Q13" s="1">
        <v>55</v>
      </c>
      <c r="R13" t="s">
        <v>294</v>
      </c>
      <c r="S13" s="72">
        <v>133</v>
      </c>
      <c r="T13" s="44" t="s">
        <v>35</v>
      </c>
      <c r="U13" t="s">
        <v>3</v>
      </c>
      <c r="V13" s="1">
        <v>8</v>
      </c>
      <c r="W13" s="44" t="s">
        <v>35</v>
      </c>
      <c r="X13" s="44" t="s">
        <v>35</v>
      </c>
      <c r="Y13" t="s">
        <v>266</v>
      </c>
      <c r="Z13" t="s">
        <v>254</v>
      </c>
      <c r="AA13" s="70">
        <v>4</v>
      </c>
      <c r="AB13" t="s">
        <v>262</v>
      </c>
      <c r="AC13" t="s">
        <v>1</v>
      </c>
      <c r="AD13" t="s">
        <v>233</v>
      </c>
      <c r="AE13" t="s">
        <v>35</v>
      </c>
      <c r="AF13" s="62" t="s">
        <v>35</v>
      </c>
      <c r="AG13" t="s">
        <v>1</v>
      </c>
      <c r="AH13" t="s">
        <v>35</v>
      </c>
      <c r="AJ13" t="s">
        <v>3</v>
      </c>
      <c r="AK13" t="s">
        <v>60</v>
      </c>
      <c r="AL13" t="s">
        <v>30</v>
      </c>
      <c r="AM13" t="s">
        <v>3</v>
      </c>
      <c r="AN13" s="1">
        <v>0.23</v>
      </c>
    </row>
    <row r="14" spans="1:52" x14ac:dyDescent="0.2">
      <c r="A14" t="s">
        <v>152</v>
      </c>
      <c r="B14" t="s">
        <v>142</v>
      </c>
      <c r="C14" t="s">
        <v>29</v>
      </c>
      <c r="D14" t="s">
        <v>0</v>
      </c>
      <c r="E14" t="s">
        <v>2</v>
      </c>
      <c r="F14" t="s">
        <v>38</v>
      </c>
      <c r="G14" t="s">
        <v>1</v>
      </c>
      <c r="H14" t="s">
        <v>1</v>
      </c>
      <c r="I14" t="s">
        <v>1</v>
      </c>
      <c r="J14" s="73">
        <v>5</v>
      </c>
      <c r="K14" t="s">
        <v>1</v>
      </c>
      <c r="L14" s="71">
        <v>2.1999999999999999E-2</v>
      </c>
      <c r="M14" s="71">
        <v>0</v>
      </c>
      <c r="N14" s="71">
        <v>2.1999999999999999E-2</v>
      </c>
      <c r="O14" s="71">
        <v>4.0000000000000001E-3</v>
      </c>
      <c r="P14" t="s">
        <v>262</v>
      </c>
      <c r="Q14" s="1">
        <v>55</v>
      </c>
      <c r="R14" t="s">
        <v>294</v>
      </c>
      <c r="S14" s="72">
        <v>146</v>
      </c>
      <c r="T14" s="44" t="s">
        <v>35</v>
      </c>
      <c r="U14" t="s">
        <v>3</v>
      </c>
      <c r="V14" s="1">
        <v>8</v>
      </c>
      <c r="W14" s="44" t="s">
        <v>35</v>
      </c>
      <c r="X14" s="44" t="s">
        <v>35</v>
      </c>
      <c r="Y14" t="s">
        <v>266</v>
      </c>
      <c r="Z14" t="s">
        <v>254</v>
      </c>
      <c r="AA14" s="73">
        <v>5</v>
      </c>
      <c r="AB14" t="s">
        <v>262</v>
      </c>
      <c r="AC14" t="s">
        <v>1</v>
      </c>
      <c r="AD14" t="s">
        <v>233</v>
      </c>
      <c r="AE14" t="s">
        <v>35</v>
      </c>
      <c r="AF14" s="62" t="s">
        <v>35</v>
      </c>
      <c r="AG14" t="s">
        <v>1</v>
      </c>
      <c r="AH14" t="s">
        <v>35</v>
      </c>
      <c r="AJ14" t="s">
        <v>3</v>
      </c>
      <c r="AK14" t="s">
        <v>60</v>
      </c>
      <c r="AL14" t="s">
        <v>30</v>
      </c>
      <c r="AM14" t="s">
        <v>3</v>
      </c>
      <c r="AN14" s="1">
        <v>0.23</v>
      </c>
    </row>
    <row r="15" spans="1:52" x14ac:dyDescent="0.2">
      <c r="A15" t="s">
        <v>153</v>
      </c>
      <c r="B15" t="s">
        <v>142</v>
      </c>
      <c r="C15" t="s">
        <v>29</v>
      </c>
      <c r="D15" t="s">
        <v>0</v>
      </c>
      <c r="E15" t="s">
        <v>2</v>
      </c>
      <c r="F15" t="s">
        <v>38</v>
      </c>
      <c r="G15" t="s">
        <v>1</v>
      </c>
      <c r="H15" t="s">
        <v>1</v>
      </c>
      <c r="I15" t="s">
        <v>1</v>
      </c>
      <c r="J15" s="73">
        <v>7</v>
      </c>
      <c r="K15" t="s">
        <v>1</v>
      </c>
      <c r="L15" s="71">
        <v>1.7000000000000001E-2</v>
      </c>
      <c r="M15" s="71">
        <v>8.0000000000000002E-3</v>
      </c>
      <c r="N15" s="71">
        <v>1.7000000000000001E-2</v>
      </c>
      <c r="O15" s="71">
        <v>7.0000000000000001E-3</v>
      </c>
      <c r="P15" t="s">
        <v>262</v>
      </c>
      <c r="Q15" s="1">
        <v>55</v>
      </c>
      <c r="R15" t="s">
        <v>294</v>
      </c>
      <c r="S15" s="72">
        <v>147</v>
      </c>
      <c r="T15" s="44" t="s">
        <v>35</v>
      </c>
      <c r="U15" t="s">
        <v>3</v>
      </c>
      <c r="V15" s="1">
        <v>8</v>
      </c>
      <c r="W15" s="44" t="s">
        <v>35</v>
      </c>
      <c r="X15" s="44" t="s">
        <v>35</v>
      </c>
      <c r="Y15" t="s">
        <v>266</v>
      </c>
      <c r="Z15" t="s">
        <v>254</v>
      </c>
      <c r="AA15" s="73">
        <v>7</v>
      </c>
      <c r="AB15" t="s">
        <v>262</v>
      </c>
      <c r="AC15" t="s">
        <v>1</v>
      </c>
      <c r="AD15" t="s">
        <v>233</v>
      </c>
      <c r="AE15" t="s">
        <v>35</v>
      </c>
      <c r="AF15" s="62" t="s">
        <v>35</v>
      </c>
      <c r="AG15" t="s">
        <v>1</v>
      </c>
      <c r="AH15" t="s">
        <v>35</v>
      </c>
      <c r="AJ15" t="s">
        <v>3</v>
      </c>
      <c r="AK15" t="s">
        <v>60</v>
      </c>
      <c r="AL15" t="s">
        <v>30</v>
      </c>
      <c r="AM15" t="s">
        <v>3</v>
      </c>
      <c r="AN15" s="1">
        <v>0.23</v>
      </c>
    </row>
    <row r="16" spans="1:52" x14ac:dyDescent="0.2">
      <c r="A16" t="s">
        <v>154</v>
      </c>
      <c r="B16" t="s">
        <v>142</v>
      </c>
      <c r="C16" t="s">
        <v>29</v>
      </c>
      <c r="D16" t="s">
        <v>0</v>
      </c>
      <c r="E16" t="s">
        <v>2</v>
      </c>
      <c r="F16" t="s">
        <v>38</v>
      </c>
      <c r="G16" t="s">
        <v>1</v>
      </c>
      <c r="H16" t="s">
        <v>1</v>
      </c>
      <c r="I16" t="s">
        <v>1</v>
      </c>
      <c r="J16" s="73">
        <v>9</v>
      </c>
      <c r="K16" t="s">
        <v>1</v>
      </c>
      <c r="L16" s="71">
        <v>2.3E-2</v>
      </c>
      <c r="M16" s="71">
        <v>0</v>
      </c>
      <c r="N16" s="71">
        <v>2.3E-2</v>
      </c>
      <c r="O16" s="71">
        <v>1.2E-2</v>
      </c>
      <c r="P16" t="s">
        <v>262</v>
      </c>
      <c r="Q16" s="1">
        <v>55</v>
      </c>
      <c r="R16" t="s">
        <v>294</v>
      </c>
      <c r="S16" s="72">
        <v>141</v>
      </c>
      <c r="T16" s="44" t="s">
        <v>35</v>
      </c>
      <c r="U16" t="s">
        <v>3</v>
      </c>
      <c r="V16" s="1">
        <v>8</v>
      </c>
      <c r="W16" s="44" t="s">
        <v>35</v>
      </c>
      <c r="X16" s="44" t="s">
        <v>35</v>
      </c>
      <c r="Y16" t="s">
        <v>266</v>
      </c>
      <c r="Z16" t="s">
        <v>254</v>
      </c>
      <c r="AA16" s="73">
        <v>9</v>
      </c>
      <c r="AB16" t="s">
        <v>262</v>
      </c>
      <c r="AC16" t="s">
        <v>1</v>
      </c>
      <c r="AD16" t="s">
        <v>233</v>
      </c>
      <c r="AE16" t="s">
        <v>35</v>
      </c>
      <c r="AF16" s="62" t="s">
        <v>35</v>
      </c>
      <c r="AG16" t="s">
        <v>1</v>
      </c>
      <c r="AH16" t="s">
        <v>35</v>
      </c>
      <c r="AJ16" t="s">
        <v>3</v>
      </c>
      <c r="AK16" t="s">
        <v>62</v>
      </c>
      <c r="AL16" t="s">
        <v>30</v>
      </c>
      <c r="AM16" t="s">
        <v>3</v>
      </c>
      <c r="AN16" s="1">
        <v>0.23</v>
      </c>
    </row>
    <row r="17" spans="1:40" x14ac:dyDescent="0.2">
      <c r="A17" t="s">
        <v>155</v>
      </c>
      <c r="B17" t="s">
        <v>142</v>
      </c>
      <c r="C17" t="s">
        <v>29</v>
      </c>
      <c r="D17" t="s">
        <v>0</v>
      </c>
      <c r="E17" t="s">
        <v>2</v>
      </c>
      <c r="F17" t="s">
        <v>38</v>
      </c>
      <c r="G17" t="s">
        <v>1</v>
      </c>
      <c r="H17" t="s">
        <v>1</v>
      </c>
      <c r="I17" t="s">
        <v>1</v>
      </c>
      <c r="J17" s="73">
        <v>9</v>
      </c>
      <c r="K17" t="s">
        <v>1</v>
      </c>
      <c r="L17" s="71">
        <v>0.02</v>
      </c>
      <c r="M17" s="71">
        <v>0.02</v>
      </c>
      <c r="N17" s="71">
        <v>0.02</v>
      </c>
      <c r="O17" s="71">
        <v>0</v>
      </c>
      <c r="P17" t="s">
        <v>262</v>
      </c>
      <c r="Q17" s="1">
        <v>55</v>
      </c>
      <c r="R17" t="s">
        <v>294</v>
      </c>
      <c r="S17" s="72">
        <v>142</v>
      </c>
      <c r="T17" s="44" t="s">
        <v>35</v>
      </c>
      <c r="U17" t="s">
        <v>3</v>
      </c>
      <c r="V17" s="1">
        <v>8</v>
      </c>
      <c r="W17" s="44" t="s">
        <v>35</v>
      </c>
      <c r="X17" s="44" t="s">
        <v>35</v>
      </c>
      <c r="Y17" t="s">
        <v>266</v>
      </c>
      <c r="Z17" t="s">
        <v>254</v>
      </c>
      <c r="AA17" s="73">
        <v>9</v>
      </c>
      <c r="AB17" t="s">
        <v>262</v>
      </c>
      <c r="AC17" t="s">
        <v>1</v>
      </c>
      <c r="AD17" t="s">
        <v>233</v>
      </c>
      <c r="AE17" t="s">
        <v>35</v>
      </c>
      <c r="AF17" s="62" t="s">
        <v>35</v>
      </c>
      <c r="AG17" t="s">
        <v>1</v>
      </c>
      <c r="AH17" t="s">
        <v>35</v>
      </c>
      <c r="AJ17" t="s">
        <v>3</v>
      </c>
      <c r="AK17" t="s">
        <v>62</v>
      </c>
      <c r="AL17" t="s">
        <v>30</v>
      </c>
      <c r="AM17" t="s">
        <v>3</v>
      </c>
      <c r="AN17" s="1">
        <v>0.23</v>
      </c>
    </row>
    <row r="18" spans="1:40" x14ac:dyDescent="0.2">
      <c r="A18" t="s">
        <v>156</v>
      </c>
      <c r="B18" t="s">
        <v>142</v>
      </c>
      <c r="C18" t="s">
        <v>29</v>
      </c>
      <c r="D18" t="s">
        <v>0</v>
      </c>
      <c r="E18" t="s">
        <v>2</v>
      </c>
      <c r="F18" t="s">
        <v>38</v>
      </c>
      <c r="G18" t="s">
        <v>1</v>
      </c>
      <c r="H18" t="s">
        <v>1</v>
      </c>
      <c r="I18" t="s">
        <v>1</v>
      </c>
      <c r="J18" s="73">
        <v>10</v>
      </c>
      <c r="K18" t="s">
        <v>1</v>
      </c>
      <c r="L18" s="71">
        <v>2.4E-2</v>
      </c>
      <c r="M18" s="71">
        <v>1.7000000000000001E-2</v>
      </c>
      <c r="N18" s="71">
        <v>2.4E-2</v>
      </c>
      <c r="O18" s="71">
        <v>1.0999999999999999E-2</v>
      </c>
      <c r="P18" t="s">
        <v>262</v>
      </c>
      <c r="Q18" s="1">
        <v>55</v>
      </c>
      <c r="R18" t="s">
        <v>294</v>
      </c>
      <c r="S18" s="72">
        <v>144</v>
      </c>
      <c r="T18" s="44" t="s">
        <v>35</v>
      </c>
      <c r="U18" t="s">
        <v>3</v>
      </c>
      <c r="V18" s="1">
        <v>8</v>
      </c>
      <c r="W18" s="44" t="s">
        <v>35</v>
      </c>
      <c r="X18" s="44" t="s">
        <v>35</v>
      </c>
      <c r="Y18" t="s">
        <v>266</v>
      </c>
      <c r="Z18" t="s">
        <v>254</v>
      </c>
      <c r="AA18" s="73">
        <v>10</v>
      </c>
      <c r="AB18" t="s">
        <v>262</v>
      </c>
      <c r="AC18" t="s">
        <v>1</v>
      </c>
      <c r="AD18" t="s">
        <v>233</v>
      </c>
      <c r="AE18" t="s">
        <v>35</v>
      </c>
      <c r="AF18" s="62" t="s">
        <v>35</v>
      </c>
      <c r="AG18" t="s">
        <v>1</v>
      </c>
      <c r="AH18" t="s">
        <v>35</v>
      </c>
      <c r="AJ18" t="s">
        <v>3</v>
      </c>
      <c r="AK18" t="s">
        <v>62</v>
      </c>
      <c r="AL18" t="s">
        <v>30</v>
      </c>
      <c r="AM18" t="s">
        <v>3</v>
      </c>
      <c r="AN18" s="1">
        <v>0.23</v>
      </c>
    </row>
    <row r="19" spans="1:40" x14ac:dyDescent="0.2">
      <c r="A19" t="s">
        <v>157</v>
      </c>
      <c r="B19" t="s">
        <v>142</v>
      </c>
      <c r="C19" t="s">
        <v>29</v>
      </c>
      <c r="D19" t="s">
        <v>0</v>
      </c>
      <c r="E19" t="s">
        <v>2</v>
      </c>
      <c r="F19" t="s">
        <v>38</v>
      </c>
      <c r="G19" t="s">
        <v>1</v>
      </c>
      <c r="H19" t="s">
        <v>1</v>
      </c>
      <c r="I19" t="s">
        <v>1</v>
      </c>
      <c r="J19" s="70">
        <v>4</v>
      </c>
      <c r="K19" t="s">
        <v>1</v>
      </c>
      <c r="L19" s="71">
        <v>2.1999999999999999E-2</v>
      </c>
      <c r="M19" s="71">
        <v>0</v>
      </c>
      <c r="N19" s="71">
        <v>2.1999999999999999E-2</v>
      </c>
      <c r="O19" s="71">
        <v>4.0000000000000001E-3</v>
      </c>
      <c r="P19" t="s">
        <v>262</v>
      </c>
      <c r="Q19" s="1">
        <v>55</v>
      </c>
      <c r="R19" t="s">
        <v>294</v>
      </c>
      <c r="S19" s="72">
        <v>133</v>
      </c>
      <c r="T19" s="44" t="s">
        <v>35</v>
      </c>
      <c r="U19" t="s">
        <v>3</v>
      </c>
      <c r="V19" s="1">
        <v>8</v>
      </c>
      <c r="W19" s="44" t="s">
        <v>35</v>
      </c>
      <c r="X19" s="44" t="s">
        <v>35</v>
      </c>
      <c r="Y19" t="s">
        <v>31</v>
      </c>
      <c r="Z19" t="s">
        <v>254</v>
      </c>
      <c r="AA19" s="70">
        <v>4</v>
      </c>
      <c r="AB19" t="s">
        <v>3</v>
      </c>
      <c r="AC19" t="s">
        <v>3</v>
      </c>
      <c r="AD19" s="71" t="s">
        <v>5</v>
      </c>
      <c r="AE19" t="s">
        <v>3</v>
      </c>
      <c r="AF19" s="76" t="s">
        <v>309</v>
      </c>
      <c r="AG19" t="s">
        <v>3</v>
      </c>
      <c r="AH19" t="s">
        <v>3</v>
      </c>
      <c r="AJ19" t="s">
        <v>3</v>
      </c>
      <c r="AK19" t="s">
        <v>60</v>
      </c>
      <c r="AL19" t="s">
        <v>30</v>
      </c>
      <c r="AM19" t="s">
        <v>3</v>
      </c>
      <c r="AN19" s="1">
        <v>0.23</v>
      </c>
    </row>
    <row r="20" spans="1:40" x14ac:dyDescent="0.2">
      <c r="A20" t="s">
        <v>158</v>
      </c>
      <c r="B20" t="s">
        <v>142</v>
      </c>
      <c r="C20" t="s">
        <v>29</v>
      </c>
      <c r="D20" t="s">
        <v>0</v>
      </c>
      <c r="E20" t="s">
        <v>2</v>
      </c>
      <c r="F20" t="s">
        <v>38</v>
      </c>
      <c r="G20" t="s">
        <v>1</v>
      </c>
      <c r="H20" t="s">
        <v>1</v>
      </c>
      <c r="I20" t="s">
        <v>1</v>
      </c>
      <c r="J20" s="73">
        <v>5</v>
      </c>
      <c r="K20" t="s">
        <v>1</v>
      </c>
      <c r="L20" s="71">
        <v>2.1999999999999999E-2</v>
      </c>
      <c r="M20" s="71">
        <v>0</v>
      </c>
      <c r="N20" s="71">
        <v>2.1999999999999999E-2</v>
      </c>
      <c r="O20" s="71">
        <v>4.0000000000000001E-3</v>
      </c>
      <c r="P20" t="s">
        <v>262</v>
      </c>
      <c r="Q20" s="1">
        <v>55</v>
      </c>
      <c r="R20" t="s">
        <v>294</v>
      </c>
      <c r="S20" s="72">
        <v>146</v>
      </c>
      <c r="T20" s="44" t="s">
        <v>35</v>
      </c>
      <c r="U20" t="s">
        <v>3</v>
      </c>
      <c r="V20" s="1">
        <v>8</v>
      </c>
      <c r="W20" s="44" t="s">
        <v>35</v>
      </c>
      <c r="X20" s="44" t="s">
        <v>35</v>
      </c>
      <c r="Y20" t="s">
        <v>31</v>
      </c>
      <c r="Z20" t="s">
        <v>254</v>
      </c>
      <c r="AA20" s="73">
        <v>5</v>
      </c>
      <c r="AB20" t="s">
        <v>3</v>
      </c>
      <c r="AC20" t="s">
        <v>3</v>
      </c>
      <c r="AD20" s="71" t="s">
        <v>5</v>
      </c>
      <c r="AE20" t="s">
        <v>3</v>
      </c>
      <c r="AF20" s="76" t="s">
        <v>310</v>
      </c>
      <c r="AG20" t="s">
        <v>3</v>
      </c>
      <c r="AH20" t="s">
        <v>3</v>
      </c>
      <c r="AJ20" t="s">
        <v>3</v>
      </c>
      <c r="AK20" t="s">
        <v>60</v>
      </c>
      <c r="AL20" t="s">
        <v>30</v>
      </c>
      <c r="AM20" t="s">
        <v>3</v>
      </c>
      <c r="AN20" s="1">
        <v>0.23</v>
      </c>
    </row>
    <row r="21" spans="1:40" x14ac:dyDescent="0.2">
      <c r="A21" t="s">
        <v>159</v>
      </c>
      <c r="B21" t="s">
        <v>142</v>
      </c>
      <c r="C21" t="s">
        <v>29</v>
      </c>
      <c r="D21" t="s">
        <v>0</v>
      </c>
      <c r="E21" t="s">
        <v>2</v>
      </c>
      <c r="F21" t="s">
        <v>38</v>
      </c>
      <c r="G21" t="s">
        <v>1</v>
      </c>
      <c r="H21" t="s">
        <v>1</v>
      </c>
      <c r="I21" t="s">
        <v>1</v>
      </c>
      <c r="J21" s="73">
        <v>7</v>
      </c>
      <c r="K21" t="s">
        <v>1</v>
      </c>
      <c r="L21" s="71">
        <v>1.7000000000000001E-2</v>
      </c>
      <c r="M21" s="71">
        <v>8.0000000000000002E-3</v>
      </c>
      <c r="N21" s="71">
        <v>1.7000000000000001E-2</v>
      </c>
      <c r="O21" s="71">
        <v>7.0000000000000001E-3</v>
      </c>
      <c r="P21" t="s">
        <v>262</v>
      </c>
      <c r="Q21" s="1">
        <v>55</v>
      </c>
      <c r="R21" t="s">
        <v>294</v>
      </c>
      <c r="S21" s="72">
        <v>147</v>
      </c>
      <c r="T21" s="44" t="s">
        <v>35</v>
      </c>
      <c r="U21" t="s">
        <v>3</v>
      </c>
      <c r="V21" s="1">
        <v>8</v>
      </c>
      <c r="W21" s="44" t="s">
        <v>35</v>
      </c>
      <c r="X21" s="44" t="s">
        <v>35</v>
      </c>
      <c r="Y21" t="s">
        <v>31</v>
      </c>
      <c r="Z21" t="s">
        <v>254</v>
      </c>
      <c r="AA21" s="73">
        <v>7</v>
      </c>
      <c r="AB21" t="s">
        <v>3</v>
      </c>
      <c r="AC21" t="s">
        <v>3</v>
      </c>
      <c r="AD21" s="71" t="s">
        <v>5</v>
      </c>
      <c r="AE21" t="s">
        <v>3</v>
      </c>
      <c r="AF21" s="76" t="s">
        <v>311</v>
      </c>
      <c r="AG21" t="s">
        <v>3</v>
      </c>
      <c r="AH21" t="s">
        <v>3</v>
      </c>
      <c r="AJ21" t="s">
        <v>3</v>
      </c>
      <c r="AK21" t="s">
        <v>60</v>
      </c>
      <c r="AL21" t="s">
        <v>30</v>
      </c>
      <c r="AM21" t="s">
        <v>3</v>
      </c>
      <c r="AN21" s="1">
        <v>0.23</v>
      </c>
    </row>
    <row r="22" spans="1:40" x14ac:dyDescent="0.2">
      <c r="A22" t="s">
        <v>160</v>
      </c>
      <c r="B22" t="s">
        <v>142</v>
      </c>
      <c r="C22" t="s">
        <v>29</v>
      </c>
      <c r="D22" t="s">
        <v>0</v>
      </c>
      <c r="E22" t="s">
        <v>2</v>
      </c>
      <c r="F22" t="s">
        <v>38</v>
      </c>
      <c r="G22" t="s">
        <v>1</v>
      </c>
      <c r="H22" t="s">
        <v>1</v>
      </c>
      <c r="I22" t="s">
        <v>1</v>
      </c>
      <c r="J22" s="73">
        <v>9</v>
      </c>
      <c r="K22" t="s">
        <v>1</v>
      </c>
      <c r="L22" s="71">
        <v>2.3E-2</v>
      </c>
      <c r="M22" s="71">
        <v>0</v>
      </c>
      <c r="N22" s="71">
        <v>2.3E-2</v>
      </c>
      <c r="O22" s="71">
        <v>1.2E-2</v>
      </c>
      <c r="P22" t="s">
        <v>262</v>
      </c>
      <c r="Q22" s="1">
        <v>55</v>
      </c>
      <c r="R22" t="s">
        <v>294</v>
      </c>
      <c r="S22" s="72">
        <v>141</v>
      </c>
      <c r="T22" s="44" t="s">
        <v>35</v>
      </c>
      <c r="U22" t="s">
        <v>3</v>
      </c>
      <c r="V22" s="1">
        <v>8</v>
      </c>
      <c r="W22" s="44" t="s">
        <v>35</v>
      </c>
      <c r="X22" s="44" t="s">
        <v>35</v>
      </c>
      <c r="Y22" t="s">
        <v>31</v>
      </c>
      <c r="Z22" t="s">
        <v>254</v>
      </c>
      <c r="AA22" s="73">
        <v>9</v>
      </c>
      <c r="AB22" t="s">
        <v>3</v>
      </c>
      <c r="AC22" t="s">
        <v>3</v>
      </c>
      <c r="AD22" s="71" t="s">
        <v>5</v>
      </c>
      <c r="AE22" t="s">
        <v>3</v>
      </c>
      <c r="AF22" s="76" t="s">
        <v>312</v>
      </c>
      <c r="AG22" t="s">
        <v>3</v>
      </c>
      <c r="AH22" t="s">
        <v>3</v>
      </c>
      <c r="AJ22" t="s">
        <v>3</v>
      </c>
      <c r="AK22" t="s">
        <v>61</v>
      </c>
      <c r="AL22" t="s">
        <v>30</v>
      </c>
      <c r="AM22" t="s">
        <v>3</v>
      </c>
      <c r="AN22" s="1">
        <v>0.23</v>
      </c>
    </row>
    <row r="23" spans="1:40" x14ac:dyDescent="0.2">
      <c r="A23" t="s">
        <v>161</v>
      </c>
      <c r="B23" t="s">
        <v>142</v>
      </c>
      <c r="C23" t="s">
        <v>29</v>
      </c>
      <c r="D23" t="s">
        <v>0</v>
      </c>
      <c r="E23" t="s">
        <v>2</v>
      </c>
      <c r="F23" t="s">
        <v>38</v>
      </c>
      <c r="G23" t="s">
        <v>1</v>
      </c>
      <c r="H23" t="s">
        <v>1</v>
      </c>
      <c r="I23" t="s">
        <v>1</v>
      </c>
      <c r="J23" s="73">
        <v>9</v>
      </c>
      <c r="K23" t="s">
        <v>1</v>
      </c>
      <c r="L23" s="71">
        <v>0.02</v>
      </c>
      <c r="M23" s="71">
        <v>0.02</v>
      </c>
      <c r="N23" s="71">
        <v>0.02</v>
      </c>
      <c r="O23" s="71">
        <v>0</v>
      </c>
      <c r="P23" t="s">
        <v>262</v>
      </c>
      <c r="Q23" s="70">
        <v>55</v>
      </c>
      <c r="R23" s="71" t="s">
        <v>294</v>
      </c>
      <c r="S23" s="72">
        <v>142</v>
      </c>
      <c r="T23" s="44" t="s">
        <v>35</v>
      </c>
      <c r="U23" t="s">
        <v>3</v>
      </c>
      <c r="V23" s="1">
        <v>8</v>
      </c>
      <c r="W23" s="44" t="s">
        <v>35</v>
      </c>
      <c r="X23" s="44" t="s">
        <v>35</v>
      </c>
      <c r="Y23" t="s">
        <v>31</v>
      </c>
      <c r="Z23" t="s">
        <v>254</v>
      </c>
      <c r="AA23" s="73">
        <v>9</v>
      </c>
      <c r="AB23" t="s">
        <v>3</v>
      </c>
      <c r="AC23" t="s">
        <v>3</v>
      </c>
      <c r="AD23" s="71" t="s">
        <v>5</v>
      </c>
      <c r="AE23" t="s">
        <v>3</v>
      </c>
      <c r="AF23" s="76" t="s">
        <v>313</v>
      </c>
      <c r="AG23" t="s">
        <v>3</v>
      </c>
      <c r="AH23" t="s">
        <v>3</v>
      </c>
      <c r="AJ23" t="s">
        <v>3</v>
      </c>
      <c r="AK23" t="s">
        <v>61</v>
      </c>
      <c r="AL23" t="s">
        <v>30</v>
      </c>
      <c r="AM23" t="s">
        <v>3</v>
      </c>
      <c r="AN23" s="1">
        <v>0.23</v>
      </c>
    </row>
    <row r="24" spans="1:40" x14ac:dyDescent="0.2">
      <c r="A24" t="s">
        <v>162</v>
      </c>
      <c r="B24" t="s">
        <v>142</v>
      </c>
      <c r="C24" t="s">
        <v>29</v>
      </c>
      <c r="D24" t="s">
        <v>0</v>
      </c>
      <c r="E24" t="s">
        <v>2</v>
      </c>
      <c r="F24" t="s">
        <v>38</v>
      </c>
      <c r="G24" t="s">
        <v>1</v>
      </c>
      <c r="H24" t="s">
        <v>1</v>
      </c>
      <c r="I24" t="s">
        <v>1</v>
      </c>
      <c r="J24" s="73">
        <v>10</v>
      </c>
      <c r="K24" t="s">
        <v>1</v>
      </c>
      <c r="L24" s="71">
        <v>2.4E-2</v>
      </c>
      <c r="M24" s="71">
        <v>1.7000000000000001E-2</v>
      </c>
      <c r="N24" s="71">
        <v>2.4E-2</v>
      </c>
      <c r="O24" s="71">
        <v>1.0999999999999999E-2</v>
      </c>
      <c r="P24" t="s">
        <v>262</v>
      </c>
      <c r="Q24" s="1">
        <v>55</v>
      </c>
      <c r="R24" t="s">
        <v>294</v>
      </c>
      <c r="S24" s="72">
        <v>144</v>
      </c>
      <c r="T24" s="44" t="s">
        <v>35</v>
      </c>
      <c r="U24" t="s">
        <v>3</v>
      </c>
      <c r="V24" s="1">
        <v>8</v>
      </c>
      <c r="W24" s="44" t="s">
        <v>35</v>
      </c>
      <c r="X24" s="44" t="s">
        <v>35</v>
      </c>
      <c r="Y24" t="s">
        <v>31</v>
      </c>
      <c r="Z24" t="s">
        <v>254</v>
      </c>
      <c r="AA24" s="73">
        <v>10</v>
      </c>
      <c r="AB24" t="s">
        <v>3</v>
      </c>
      <c r="AC24" t="s">
        <v>3</v>
      </c>
      <c r="AD24" s="71" t="s">
        <v>5</v>
      </c>
      <c r="AE24" t="s">
        <v>3</v>
      </c>
      <c r="AF24" s="76" t="s">
        <v>312</v>
      </c>
      <c r="AG24" t="s">
        <v>3</v>
      </c>
      <c r="AH24" t="s">
        <v>3</v>
      </c>
      <c r="AJ24" t="s">
        <v>3</v>
      </c>
      <c r="AK24" t="s">
        <v>61</v>
      </c>
      <c r="AL24" t="s">
        <v>30</v>
      </c>
      <c r="AM24" t="s">
        <v>3</v>
      </c>
      <c r="AN24" s="1">
        <v>0.23</v>
      </c>
    </row>
    <row r="25" spans="1:40" x14ac:dyDescent="0.2">
      <c r="A25" t="s">
        <v>163</v>
      </c>
      <c r="B25" t="s">
        <v>142</v>
      </c>
      <c r="C25" t="s">
        <v>29</v>
      </c>
      <c r="D25" t="s">
        <v>0</v>
      </c>
      <c r="E25" t="s">
        <v>2</v>
      </c>
      <c r="F25" t="s">
        <v>38</v>
      </c>
      <c r="G25" t="s">
        <v>1</v>
      </c>
      <c r="H25" t="s">
        <v>1</v>
      </c>
      <c r="I25" t="s">
        <v>1</v>
      </c>
      <c r="J25" s="70">
        <v>4</v>
      </c>
      <c r="K25" t="s">
        <v>1</v>
      </c>
      <c r="L25" s="71">
        <v>2.1999999999999999E-2</v>
      </c>
      <c r="M25" s="71">
        <v>0</v>
      </c>
      <c r="N25" s="71">
        <v>2.1999999999999999E-2</v>
      </c>
      <c r="O25" s="71">
        <v>4.0000000000000001E-3</v>
      </c>
      <c r="P25" t="s">
        <v>262</v>
      </c>
      <c r="Q25" s="1">
        <v>55</v>
      </c>
      <c r="R25" t="s">
        <v>294</v>
      </c>
      <c r="S25" s="72">
        <v>133</v>
      </c>
      <c r="T25" s="44" t="s">
        <v>35</v>
      </c>
      <c r="U25" t="s">
        <v>3</v>
      </c>
      <c r="V25" s="1">
        <v>8</v>
      </c>
      <c r="W25" s="44" t="s">
        <v>35</v>
      </c>
      <c r="X25" s="44" t="s">
        <v>35</v>
      </c>
      <c r="Y25" t="s">
        <v>31</v>
      </c>
      <c r="Z25" t="s">
        <v>254</v>
      </c>
      <c r="AA25" s="70">
        <v>4</v>
      </c>
      <c r="AB25" t="s">
        <v>3</v>
      </c>
      <c r="AC25" t="s">
        <v>3</v>
      </c>
      <c r="AD25" s="71" t="s">
        <v>5</v>
      </c>
      <c r="AE25" t="s">
        <v>3</v>
      </c>
      <c r="AF25" s="76" t="s">
        <v>314</v>
      </c>
      <c r="AG25" t="s">
        <v>3</v>
      </c>
      <c r="AH25" t="s">
        <v>3</v>
      </c>
      <c r="AJ25" t="s">
        <v>3</v>
      </c>
      <c r="AK25" t="s">
        <v>61</v>
      </c>
      <c r="AL25" t="s">
        <v>30</v>
      </c>
      <c r="AM25" t="s">
        <v>3</v>
      </c>
      <c r="AN25" s="1">
        <v>0.23</v>
      </c>
    </row>
    <row r="26" spans="1:40" x14ac:dyDescent="0.2">
      <c r="A26" t="s">
        <v>164</v>
      </c>
      <c r="B26" t="s">
        <v>142</v>
      </c>
      <c r="C26" t="s">
        <v>29</v>
      </c>
      <c r="D26" t="s">
        <v>0</v>
      </c>
      <c r="E26" t="s">
        <v>2</v>
      </c>
      <c r="F26" t="s">
        <v>38</v>
      </c>
      <c r="G26" t="s">
        <v>1</v>
      </c>
      <c r="H26" t="s">
        <v>1</v>
      </c>
      <c r="I26" t="s">
        <v>1</v>
      </c>
      <c r="J26" s="73">
        <v>5</v>
      </c>
      <c r="K26" t="s">
        <v>1</v>
      </c>
      <c r="L26" s="71">
        <v>2.1999999999999999E-2</v>
      </c>
      <c r="M26" s="71">
        <v>0</v>
      </c>
      <c r="N26" s="71">
        <v>2.1999999999999999E-2</v>
      </c>
      <c r="O26" s="71">
        <v>4.0000000000000001E-3</v>
      </c>
      <c r="P26" t="s">
        <v>262</v>
      </c>
      <c r="Q26" s="1">
        <v>55</v>
      </c>
      <c r="R26" t="s">
        <v>294</v>
      </c>
      <c r="S26" s="72">
        <v>146</v>
      </c>
      <c r="T26" s="44" t="s">
        <v>35</v>
      </c>
      <c r="U26" t="s">
        <v>3</v>
      </c>
      <c r="V26" s="1">
        <v>8</v>
      </c>
      <c r="W26" s="44" t="s">
        <v>35</v>
      </c>
      <c r="X26" s="44" t="s">
        <v>35</v>
      </c>
      <c r="Y26" t="s">
        <v>31</v>
      </c>
      <c r="Z26" t="s">
        <v>254</v>
      </c>
      <c r="AA26" s="73">
        <v>5</v>
      </c>
      <c r="AB26" t="s">
        <v>3</v>
      </c>
      <c r="AC26" t="s">
        <v>3</v>
      </c>
      <c r="AD26" s="71" t="s">
        <v>5</v>
      </c>
      <c r="AE26" t="s">
        <v>3</v>
      </c>
      <c r="AF26" s="76" t="s">
        <v>315</v>
      </c>
      <c r="AG26" t="s">
        <v>3</v>
      </c>
      <c r="AH26" t="s">
        <v>3</v>
      </c>
      <c r="AJ26" t="s">
        <v>3</v>
      </c>
      <c r="AK26" t="s">
        <v>61</v>
      </c>
      <c r="AL26" t="s">
        <v>30</v>
      </c>
      <c r="AM26" t="s">
        <v>3</v>
      </c>
      <c r="AN26" s="1">
        <v>0.23</v>
      </c>
    </row>
    <row r="27" spans="1:40" x14ac:dyDescent="0.2">
      <c r="A27" t="s">
        <v>165</v>
      </c>
      <c r="B27" t="s">
        <v>142</v>
      </c>
      <c r="C27" t="s">
        <v>29</v>
      </c>
      <c r="D27" t="s">
        <v>0</v>
      </c>
      <c r="E27" t="s">
        <v>2</v>
      </c>
      <c r="F27" t="s">
        <v>38</v>
      </c>
      <c r="G27" t="s">
        <v>1</v>
      </c>
      <c r="H27" t="s">
        <v>1</v>
      </c>
      <c r="I27" t="s">
        <v>1</v>
      </c>
      <c r="J27" s="73">
        <v>7</v>
      </c>
      <c r="K27" t="s">
        <v>1</v>
      </c>
      <c r="L27" s="71">
        <v>1.7000000000000001E-2</v>
      </c>
      <c r="M27" s="71">
        <v>8.0000000000000002E-3</v>
      </c>
      <c r="N27" s="71">
        <v>1.7000000000000001E-2</v>
      </c>
      <c r="O27" s="71">
        <v>7.0000000000000001E-3</v>
      </c>
      <c r="P27" t="s">
        <v>262</v>
      </c>
      <c r="Q27" s="1">
        <v>55</v>
      </c>
      <c r="R27" t="s">
        <v>294</v>
      </c>
      <c r="S27" s="72">
        <v>147</v>
      </c>
      <c r="T27" s="44" t="s">
        <v>35</v>
      </c>
      <c r="U27" t="s">
        <v>3</v>
      </c>
      <c r="V27" s="1">
        <v>8</v>
      </c>
      <c r="W27" s="44" t="s">
        <v>35</v>
      </c>
      <c r="X27" s="44" t="s">
        <v>35</v>
      </c>
      <c r="Y27" t="s">
        <v>31</v>
      </c>
      <c r="Z27" t="s">
        <v>254</v>
      </c>
      <c r="AA27" s="73">
        <v>7</v>
      </c>
      <c r="AB27" t="s">
        <v>3</v>
      </c>
      <c r="AC27" t="s">
        <v>3</v>
      </c>
      <c r="AD27" s="71" t="s">
        <v>5</v>
      </c>
      <c r="AE27" t="s">
        <v>3</v>
      </c>
      <c r="AF27" s="76" t="s">
        <v>316</v>
      </c>
      <c r="AG27" t="s">
        <v>3</v>
      </c>
      <c r="AH27" t="s">
        <v>3</v>
      </c>
      <c r="AJ27" t="s">
        <v>3</v>
      </c>
      <c r="AK27" t="s">
        <v>61</v>
      </c>
      <c r="AL27" t="s">
        <v>30</v>
      </c>
      <c r="AM27" t="s">
        <v>3</v>
      </c>
      <c r="AN27" s="1">
        <v>0.23</v>
      </c>
    </row>
    <row r="28" spans="1:40" x14ac:dyDescent="0.2">
      <c r="A28" t="s">
        <v>166</v>
      </c>
      <c r="B28" t="s">
        <v>142</v>
      </c>
      <c r="C28" t="s">
        <v>29</v>
      </c>
      <c r="D28" t="s">
        <v>0</v>
      </c>
      <c r="E28" t="s">
        <v>2</v>
      </c>
      <c r="F28" t="s">
        <v>38</v>
      </c>
      <c r="G28" t="s">
        <v>1</v>
      </c>
      <c r="H28" t="s">
        <v>1</v>
      </c>
      <c r="I28" t="s">
        <v>1</v>
      </c>
      <c r="J28" s="73">
        <v>9</v>
      </c>
      <c r="K28" t="s">
        <v>1</v>
      </c>
      <c r="L28" s="71">
        <v>2.3E-2</v>
      </c>
      <c r="M28" s="71">
        <v>0</v>
      </c>
      <c r="N28" s="71">
        <v>2.3E-2</v>
      </c>
      <c r="O28" s="71">
        <v>1.2E-2</v>
      </c>
      <c r="P28" t="s">
        <v>262</v>
      </c>
      <c r="Q28" s="1">
        <v>55</v>
      </c>
      <c r="R28" t="s">
        <v>294</v>
      </c>
      <c r="S28" s="72">
        <v>141</v>
      </c>
      <c r="T28" s="44" t="s">
        <v>35</v>
      </c>
      <c r="U28" t="s">
        <v>3</v>
      </c>
      <c r="V28" s="1">
        <v>8</v>
      </c>
      <c r="W28" s="44" t="s">
        <v>35</v>
      </c>
      <c r="X28" s="44" t="s">
        <v>35</v>
      </c>
      <c r="Y28" t="s">
        <v>31</v>
      </c>
      <c r="Z28" t="s">
        <v>254</v>
      </c>
      <c r="AA28" s="73">
        <v>9</v>
      </c>
      <c r="AB28" t="s">
        <v>3</v>
      </c>
      <c r="AC28" t="s">
        <v>3</v>
      </c>
      <c r="AD28" s="71" t="s">
        <v>5</v>
      </c>
      <c r="AE28" t="s">
        <v>3</v>
      </c>
      <c r="AF28" s="76" t="s">
        <v>317</v>
      </c>
      <c r="AG28" t="s">
        <v>3</v>
      </c>
      <c r="AH28" t="s">
        <v>3</v>
      </c>
      <c r="AJ28" t="s">
        <v>3</v>
      </c>
      <c r="AK28" t="s">
        <v>61</v>
      </c>
      <c r="AL28" t="s">
        <v>30</v>
      </c>
      <c r="AM28" t="s">
        <v>3</v>
      </c>
      <c r="AN28" s="1">
        <v>0.23</v>
      </c>
    </row>
    <row r="29" spans="1:40" x14ac:dyDescent="0.2">
      <c r="A29" t="s">
        <v>167</v>
      </c>
      <c r="B29" t="s">
        <v>142</v>
      </c>
      <c r="C29" t="s">
        <v>29</v>
      </c>
      <c r="D29" t="s">
        <v>0</v>
      </c>
      <c r="E29" t="s">
        <v>2</v>
      </c>
      <c r="F29" t="s">
        <v>38</v>
      </c>
      <c r="G29" t="s">
        <v>1</v>
      </c>
      <c r="H29" t="s">
        <v>1</v>
      </c>
      <c r="I29" t="s">
        <v>1</v>
      </c>
      <c r="J29" s="73">
        <v>9</v>
      </c>
      <c r="K29" t="s">
        <v>1</v>
      </c>
      <c r="L29" s="71">
        <v>0.02</v>
      </c>
      <c r="M29" s="71">
        <v>0.02</v>
      </c>
      <c r="N29" s="71">
        <v>0.02</v>
      </c>
      <c r="O29" s="71">
        <v>0</v>
      </c>
      <c r="P29" t="s">
        <v>262</v>
      </c>
      <c r="Q29" s="1">
        <v>55</v>
      </c>
      <c r="R29" t="s">
        <v>294</v>
      </c>
      <c r="S29" s="72">
        <v>142</v>
      </c>
      <c r="T29" s="44" t="s">
        <v>35</v>
      </c>
      <c r="U29" t="s">
        <v>3</v>
      </c>
      <c r="V29" s="1">
        <v>8</v>
      </c>
      <c r="W29" s="44" t="s">
        <v>35</v>
      </c>
      <c r="X29" s="44" t="s">
        <v>35</v>
      </c>
      <c r="Y29" t="s">
        <v>31</v>
      </c>
      <c r="Z29" t="s">
        <v>254</v>
      </c>
      <c r="AA29" s="73">
        <v>9</v>
      </c>
      <c r="AB29" t="s">
        <v>3</v>
      </c>
      <c r="AC29" t="s">
        <v>3</v>
      </c>
      <c r="AD29" s="71" t="s">
        <v>5</v>
      </c>
      <c r="AE29" t="s">
        <v>3</v>
      </c>
      <c r="AF29" s="76" t="s">
        <v>312</v>
      </c>
      <c r="AG29" t="s">
        <v>3</v>
      </c>
      <c r="AH29" t="s">
        <v>3</v>
      </c>
      <c r="AJ29" t="s">
        <v>3</v>
      </c>
      <c r="AK29" t="s">
        <v>61</v>
      </c>
      <c r="AL29" t="s">
        <v>30</v>
      </c>
      <c r="AM29" t="s">
        <v>3</v>
      </c>
      <c r="AN29" s="1">
        <v>0.23</v>
      </c>
    </row>
    <row r="30" spans="1:40" x14ac:dyDescent="0.2">
      <c r="A30" t="s">
        <v>168</v>
      </c>
      <c r="B30" t="s">
        <v>142</v>
      </c>
      <c r="C30" t="s">
        <v>29</v>
      </c>
      <c r="D30" t="s">
        <v>0</v>
      </c>
      <c r="E30" t="s">
        <v>2</v>
      </c>
      <c r="F30" t="s">
        <v>38</v>
      </c>
      <c r="G30" t="s">
        <v>1</v>
      </c>
      <c r="H30" t="s">
        <v>1</v>
      </c>
      <c r="I30" t="s">
        <v>1</v>
      </c>
      <c r="J30" s="73">
        <v>10</v>
      </c>
      <c r="K30" t="s">
        <v>1</v>
      </c>
      <c r="L30" s="71">
        <v>2.4E-2</v>
      </c>
      <c r="M30" s="71">
        <v>1.7000000000000001E-2</v>
      </c>
      <c r="N30" s="71">
        <v>2.4E-2</v>
      </c>
      <c r="O30" s="71">
        <v>1.0999999999999999E-2</v>
      </c>
      <c r="P30" t="s">
        <v>262</v>
      </c>
      <c r="Q30" s="1">
        <v>55</v>
      </c>
      <c r="R30" t="s">
        <v>294</v>
      </c>
      <c r="S30" s="72">
        <v>144</v>
      </c>
      <c r="T30" s="44" t="s">
        <v>35</v>
      </c>
      <c r="U30" t="s">
        <v>3</v>
      </c>
      <c r="V30" s="1">
        <v>8</v>
      </c>
      <c r="W30" s="44" t="s">
        <v>35</v>
      </c>
      <c r="X30" s="44" t="s">
        <v>35</v>
      </c>
      <c r="Y30" t="s">
        <v>31</v>
      </c>
      <c r="Z30" t="s">
        <v>254</v>
      </c>
      <c r="AA30" s="73">
        <v>10</v>
      </c>
      <c r="AB30" t="s">
        <v>3</v>
      </c>
      <c r="AC30" t="s">
        <v>3</v>
      </c>
      <c r="AD30" s="71" t="s">
        <v>5</v>
      </c>
      <c r="AE30" t="s">
        <v>3</v>
      </c>
      <c r="AF30" s="76" t="s">
        <v>317</v>
      </c>
      <c r="AG30" t="s">
        <v>3</v>
      </c>
      <c r="AH30" t="s">
        <v>3</v>
      </c>
      <c r="AJ30" t="s">
        <v>3</v>
      </c>
      <c r="AK30" t="s">
        <v>61</v>
      </c>
      <c r="AL30" t="s">
        <v>30</v>
      </c>
      <c r="AM30" t="s">
        <v>3</v>
      </c>
      <c r="AN30" s="1">
        <v>0.23</v>
      </c>
    </row>
    <row r="31" spans="1:40" x14ac:dyDescent="0.2">
      <c r="A31" t="s">
        <v>296</v>
      </c>
      <c r="B31" t="s">
        <v>142</v>
      </c>
      <c r="C31" t="s">
        <v>29</v>
      </c>
      <c r="D31" t="s">
        <v>0</v>
      </c>
      <c r="E31" t="s">
        <v>32</v>
      </c>
      <c r="F31" t="s">
        <v>38</v>
      </c>
      <c r="G31" t="s">
        <v>1</v>
      </c>
      <c r="H31" t="s">
        <v>1</v>
      </c>
      <c r="I31" t="s">
        <v>1</v>
      </c>
      <c r="J31" s="73">
        <v>10</v>
      </c>
      <c r="K31" t="s">
        <v>1</v>
      </c>
      <c r="L31" s="71">
        <v>0.02</v>
      </c>
      <c r="M31" s="71">
        <v>0</v>
      </c>
      <c r="N31" s="71">
        <v>0.02</v>
      </c>
      <c r="O31" s="71">
        <v>0.01</v>
      </c>
      <c r="P31" t="s">
        <v>262</v>
      </c>
      <c r="Q31" s="1">
        <v>55</v>
      </c>
      <c r="R31" t="s">
        <v>294</v>
      </c>
      <c r="S31" s="72">
        <v>142</v>
      </c>
      <c r="T31" s="44" t="s">
        <v>33</v>
      </c>
      <c r="U31" t="s">
        <v>3</v>
      </c>
      <c r="V31" s="1">
        <v>8</v>
      </c>
      <c r="W31" s="44" t="s">
        <v>3</v>
      </c>
      <c r="X31" s="44" t="s">
        <v>61</v>
      </c>
      <c r="Y31" t="s">
        <v>31</v>
      </c>
      <c r="Z31" t="s">
        <v>254</v>
      </c>
      <c r="AA31" s="73">
        <v>10</v>
      </c>
      <c r="AB31" t="s">
        <v>3</v>
      </c>
      <c r="AC31" t="s">
        <v>3</v>
      </c>
      <c r="AD31" s="71" t="s">
        <v>5</v>
      </c>
      <c r="AE31" t="s">
        <v>3</v>
      </c>
      <c r="AF31" s="76" t="s">
        <v>240</v>
      </c>
      <c r="AG31" t="s">
        <v>3</v>
      </c>
      <c r="AH31" t="s">
        <v>3</v>
      </c>
      <c r="AJ31" t="s">
        <v>3</v>
      </c>
      <c r="AK31" t="s">
        <v>60</v>
      </c>
      <c r="AL31" t="s">
        <v>30</v>
      </c>
      <c r="AM31" t="s">
        <v>3</v>
      </c>
      <c r="AN31" s="1">
        <v>0.23</v>
      </c>
    </row>
    <row r="32" spans="1:40" x14ac:dyDescent="0.2">
      <c r="A32" t="s">
        <v>297</v>
      </c>
      <c r="B32" t="s">
        <v>142</v>
      </c>
      <c r="C32" t="s">
        <v>29</v>
      </c>
      <c r="D32" t="s">
        <v>0</v>
      </c>
      <c r="E32" t="s">
        <v>32</v>
      </c>
      <c r="F32" t="s">
        <v>38</v>
      </c>
      <c r="G32" t="s">
        <v>1</v>
      </c>
      <c r="H32" t="s">
        <v>1</v>
      </c>
      <c r="I32" t="s">
        <v>1</v>
      </c>
      <c r="J32" s="73">
        <v>10</v>
      </c>
      <c r="K32" t="s">
        <v>1</v>
      </c>
      <c r="L32" s="71">
        <v>1.7999999999999999E-2</v>
      </c>
      <c r="M32" s="71">
        <v>0</v>
      </c>
      <c r="N32" s="71">
        <v>1.7999999999999999E-2</v>
      </c>
      <c r="O32" s="71">
        <v>1.0999999999999999E-2</v>
      </c>
      <c r="P32" t="s">
        <v>262</v>
      </c>
      <c r="Q32" s="1">
        <v>55</v>
      </c>
      <c r="R32" t="s">
        <v>294</v>
      </c>
      <c r="S32" s="72">
        <v>142</v>
      </c>
      <c r="T32" s="44" t="s">
        <v>33</v>
      </c>
      <c r="U32" t="s">
        <v>3</v>
      </c>
      <c r="V32" s="1">
        <v>8</v>
      </c>
      <c r="W32" s="44" t="s">
        <v>3</v>
      </c>
      <c r="X32" s="44" t="s">
        <v>61</v>
      </c>
      <c r="Y32" t="s">
        <v>31</v>
      </c>
      <c r="Z32" t="s">
        <v>254</v>
      </c>
      <c r="AA32" s="73">
        <v>10</v>
      </c>
      <c r="AB32" t="s">
        <v>3</v>
      </c>
      <c r="AC32" t="s">
        <v>3</v>
      </c>
      <c r="AD32" s="71" t="s">
        <v>5</v>
      </c>
      <c r="AE32" t="s">
        <v>3</v>
      </c>
      <c r="AF32" s="76" t="s">
        <v>240</v>
      </c>
      <c r="AG32" t="s">
        <v>3</v>
      </c>
      <c r="AH32" t="s">
        <v>3</v>
      </c>
      <c r="AJ32" t="s">
        <v>3</v>
      </c>
      <c r="AK32" t="s">
        <v>60</v>
      </c>
      <c r="AL32" t="s">
        <v>30</v>
      </c>
      <c r="AM32" t="s">
        <v>3</v>
      </c>
      <c r="AN32" s="1">
        <v>0.23</v>
      </c>
    </row>
    <row r="33" spans="1:40" x14ac:dyDescent="0.2">
      <c r="A33" t="s">
        <v>169</v>
      </c>
      <c r="B33" t="s">
        <v>142</v>
      </c>
      <c r="C33" t="s">
        <v>29</v>
      </c>
      <c r="D33" t="s">
        <v>0</v>
      </c>
      <c r="E33" t="s">
        <v>32</v>
      </c>
      <c r="F33" t="s">
        <v>38</v>
      </c>
      <c r="G33" t="s">
        <v>1</v>
      </c>
      <c r="H33" t="s">
        <v>1</v>
      </c>
      <c r="I33" t="s">
        <v>1</v>
      </c>
      <c r="J33" s="73">
        <v>5</v>
      </c>
      <c r="K33" t="s">
        <v>1</v>
      </c>
      <c r="L33" s="71">
        <v>1.0999999999999999E-2</v>
      </c>
      <c r="M33" s="71">
        <v>1.0999999999999999E-2</v>
      </c>
      <c r="N33" s="71">
        <v>1.0999999999999999E-2</v>
      </c>
      <c r="O33" s="71">
        <v>0</v>
      </c>
      <c r="P33" t="s">
        <v>262</v>
      </c>
      <c r="Q33" s="1">
        <v>55</v>
      </c>
      <c r="R33" t="s">
        <v>294</v>
      </c>
      <c r="S33" s="72">
        <v>148</v>
      </c>
      <c r="T33" s="44" t="s">
        <v>33</v>
      </c>
      <c r="U33" t="s">
        <v>3</v>
      </c>
      <c r="V33" s="1">
        <v>8</v>
      </c>
      <c r="W33" s="44" t="s">
        <v>3</v>
      </c>
      <c r="X33" s="44" t="s">
        <v>141</v>
      </c>
      <c r="Y33" t="s">
        <v>31</v>
      </c>
      <c r="Z33" t="s">
        <v>254</v>
      </c>
      <c r="AA33" s="73">
        <v>5</v>
      </c>
      <c r="AB33" t="s">
        <v>3</v>
      </c>
      <c r="AC33" t="s">
        <v>3</v>
      </c>
      <c r="AD33" s="71" t="s">
        <v>118</v>
      </c>
      <c r="AE33" t="s">
        <v>3</v>
      </c>
      <c r="AF33" s="76" t="s">
        <v>318</v>
      </c>
      <c r="AG33" t="s">
        <v>3</v>
      </c>
      <c r="AH33" t="s">
        <v>3</v>
      </c>
      <c r="AJ33" t="s">
        <v>3</v>
      </c>
      <c r="AK33" t="s">
        <v>141</v>
      </c>
      <c r="AL33" t="s">
        <v>30</v>
      </c>
      <c r="AM33" t="s">
        <v>3</v>
      </c>
      <c r="AN33" s="1">
        <v>0.23</v>
      </c>
    </row>
    <row r="34" spans="1:40" x14ac:dyDescent="0.2">
      <c r="A34" t="s">
        <v>170</v>
      </c>
      <c r="B34" t="s">
        <v>142</v>
      </c>
      <c r="C34" t="s">
        <v>29</v>
      </c>
      <c r="D34" t="s">
        <v>0</v>
      </c>
      <c r="E34" t="s">
        <v>32</v>
      </c>
      <c r="F34" t="s">
        <v>38</v>
      </c>
      <c r="G34" t="s">
        <v>1</v>
      </c>
      <c r="H34" t="s">
        <v>1</v>
      </c>
      <c r="I34" t="s">
        <v>1</v>
      </c>
      <c r="J34" s="73">
        <v>7</v>
      </c>
      <c r="K34" t="s">
        <v>1</v>
      </c>
      <c r="L34" s="71">
        <v>1.0999999999999999E-2</v>
      </c>
      <c r="M34" s="71">
        <v>1.0999999999999999E-2</v>
      </c>
      <c r="N34" s="71">
        <v>1.0999999999999999E-2</v>
      </c>
      <c r="O34" s="71">
        <v>0</v>
      </c>
      <c r="P34" t="s">
        <v>262</v>
      </c>
      <c r="Q34" s="1">
        <v>55</v>
      </c>
      <c r="R34" t="s">
        <v>294</v>
      </c>
      <c r="S34" s="72">
        <v>154</v>
      </c>
      <c r="T34" s="44" t="s">
        <v>33</v>
      </c>
      <c r="U34" t="s">
        <v>3</v>
      </c>
      <c r="V34" s="1">
        <v>8</v>
      </c>
      <c r="W34" s="44" t="s">
        <v>3</v>
      </c>
      <c r="X34" s="44" t="s">
        <v>141</v>
      </c>
      <c r="Y34" t="s">
        <v>31</v>
      </c>
      <c r="Z34" t="s">
        <v>254</v>
      </c>
      <c r="AA34" s="73">
        <v>7</v>
      </c>
      <c r="AB34" t="s">
        <v>3</v>
      </c>
      <c r="AC34" t="s">
        <v>3</v>
      </c>
      <c r="AD34" s="71" t="s">
        <v>118</v>
      </c>
      <c r="AE34" t="s">
        <v>3</v>
      </c>
      <c r="AF34" s="76" t="s">
        <v>239</v>
      </c>
      <c r="AG34" t="s">
        <v>3</v>
      </c>
      <c r="AH34" t="s">
        <v>3</v>
      </c>
      <c r="AJ34" t="s">
        <v>3</v>
      </c>
      <c r="AK34" t="s">
        <v>141</v>
      </c>
      <c r="AL34" t="s">
        <v>30</v>
      </c>
      <c r="AM34" t="s">
        <v>3</v>
      </c>
      <c r="AN34" s="1">
        <v>0.23</v>
      </c>
    </row>
    <row r="35" spans="1:40" x14ac:dyDescent="0.2">
      <c r="A35" t="s">
        <v>171</v>
      </c>
      <c r="B35" t="s">
        <v>142</v>
      </c>
      <c r="C35" t="s">
        <v>29</v>
      </c>
      <c r="D35" t="s">
        <v>0</v>
      </c>
      <c r="E35" t="s">
        <v>32</v>
      </c>
      <c r="F35" t="s">
        <v>38</v>
      </c>
      <c r="G35" t="s">
        <v>1</v>
      </c>
      <c r="H35" t="s">
        <v>1</v>
      </c>
      <c r="I35" t="s">
        <v>1</v>
      </c>
      <c r="J35" s="73">
        <v>11</v>
      </c>
      <c r="K35" t="s">
        <v>1</v>
      </c>
      <c r="L35" s="71">
        <v>1.4E-2</v>
      </c>
      <c r="M35" s="71">
        <v>1.4E-2</v>
      </c>
      <c r="N35" s="71">
        <v>1.4E-2</v>
      </c>
      <c r="O35" s="71">
        <v>0</v>
      </c>
      <c r="P35" t="s">
        <v>262</v>
      </c>
      <c r="Q35" s="1">
        <v>55</v>
      </c>
      <c r="R35" t="s">
        <v>294</v>
      </c>
      <c r="S35" s="72">
        <v>161</v>
      </c>
      <c r="T35" s="44" t="s">
        <v>33</v>
      </c>
      <c r="U35" t="s">
        <v>3</v>
      </c>
      <c r="V35" s="1">
        <v>8</v>
      </c>
      <c r="W35" s="44" t="s">
        <v>3</v>
      </c>
      <c r="X35" s="44" t="s">
        <v>140</v>
      </c>
      <c r="Y35" t="s">
        <v>31</v>
      </c>
      <c r="Z35" t="s">
        <v>254</v>
      </c>
      <c r="AA35" s="73">
        <v>11</v>
      </c>
      <c r="AB35" t="s">
        <v>3</v>
      </c>
      <c r="AC35" t="s">
        <v>3</v>
      </c>
      <c r="AD35" s="71" t="s">
        <v>118</v>
      </c>
      <c r="AE35" t="s">
        <v>3</v>
      </c>
      <c r="AF35" s="76" t="s">
        <v>241</v>
      </c>
      <c r="AG35" t="s">
        <v>3</v>
      </c>
      <c r="AH35" t="s">
        <v>3</v>
      </c>
      <c r="AJ35" t="s">
        <v>3</v>
      </c>
      <c r="AK35" t="s">
        <v>141</v>
      </c>
      <c r="AL35" t="s">
        <v>30</v>
      </c>
      <c r="AM35" t="s">
        <v>3</v>
      </c>
      <c r="AN35" s="1">
        <v>0.23</v>
      </c>
    </row>
    <row r="36" spans="1:40" x14ac:dyDescent="0.2">
      <c r="A36" t="s">
        <v>172</v>
      </c>
      <c r="B36" t="s">
        <v>142</v>
      </c>
      <c r="C36" t="s">
        <v>29</v>
      </c>
      <c r="D36" t="s">
        <v>0</v>
      </c>
      <c r="E36" t="s">
        <v>32</v>
      </c>
      <c r="F36" t="s">
        <v>38</v>
      </c>
      <c r="G36" t="s">
        <v>1</v>
      </c>
      <c r="H36" t="s">
        <v>1</v>
      </c>
      <c r="I36" t="s">
        <v>1</v>
      </c>
      <c r="J36" s="73">
        <v>14</v>
      </c>
      <c r="K36" t="s">
        <v>1</v>
      </c>
      <c r="L36" s="74">
        <v>0.01</v>
      </c>
      <c r="M36" s="74">
        <v>0.01</v>
      </c>
      <c r="N36" s="74">
        <v>0.01</v>
      </c>
      <c r="O36" s="75">
        <v>0</v>
      </c>
      <c r="P36" t="s">
        <v>262</v>
      </c>
      <c r="Q36" s="1">
        <v>55</v>
      </c>
      <c r="R36" t="s">
        <v>294</v>
      </c>
      <c r="S36" s="72">
        <v>158</v>
      </c>
      <c r="T36" s="44" t="s">
        <v>33</v>
      </c>
      <c r="U36" t="s">
        <v>3</v>
      </c>
      <c r="V36" s="1">
        <v>8</v>
      </c>
      <c r="W36" s="44" t="s">
        <v>3</v>
      </c>
      <c r="X36" s="44" t="s">
        <v>140</v>
      </c>
      <c r="Y36" t="s">
        <v>31</v>
      </c>
      <c r="Z36" t="s">
        <v>254</v>
      </c>
      <c r="AA36" s="73">
        <v>14</v>
      </c>
      <c r="AB36" t="s">
        <v>3</v>
      </c>
      <c r="AC36" t="s">
        <v>3</v>
      </c>
      <c r="AD36" s="71" t="s">
        <v>118</v>
      </c>
      <c r="AE36" t="s">
        <v>3</v>
      </c>
      <c r="AF36" s="76" t="s">
        <v>242</v>
      </c>
      <c r="AG36" t="s">
        <v>3</v>
      </c>
      <c r="AH36" t="s">
        <v>3</v>
      </c>
      <c r="AJ36" t="s">
        <v>3</v>
      </c>
      <c r="AK36" t="s">
        <v>141</v>
      </c>
      <c r="AL36" t="s">
        <v>30</v>
      </c>
      <c r="AM36" t="s">
        <v>3</v>
      </c>
      <c r="AN36" s="1">
        <v>0.23</v>
      </c>
    </row>
    <row r="37" spans="1:40" x14ac:dyDescent="0.2">
      <c r="A37" t="s">
        <v>173</v>
      </c>
      <c r="B37" t="s">
        <v>142</v>
      </c>
      <c r="C37" t="s">
        <v>29</v>
      </c>
      <c r="D37" t="s">
        <v>0</v>
      </c>
      <c r="E37" t="s">
        <v>32</v>
      </c>
      <c r="F37" t="s">
        <v>38</v>
      </c>
      <c r="G37" t="s">
        <v>1</v>
      </c>
      <c r="H37" t="s">
        <v>1</v>
      </c>
      <c r="I37" t="s">
        <v>1</v>
      </c>
      <c r="J37" s="73">
        <v>5</v>
      </c>
      <c r="K37" t="s">
        <v>1</v>
      </c>
      <c r="L37" s="71">
        <v>1.0999999999999999E-2</v>
      </c>
      <c r="M37" s="71">
        <v>1.0999999999999999E-2</v>
      </c>
      <c r="N37" s="71">
        <v>1.0999999999999999E-2</v>
      </c>
      <c r="O37" s="71">
        <v>0</v>
      </c>
      <c r="P37" t="s">
        <v>262</v>
      </c>
      <c r="Q37" s="1">
        <v>55</v>
      </c>
      <c r="R37" t="s">
        <v>294</v>
      </c>
      <c r="S37" s="72">
        <v>148</v>
      </c>
      <c r="T37" s="44" t="s">
        <v>33</v>
      </c>
      <c r="U37" t="s">
        <v>3</v>
      </c>
      <c r="V37" s="1">
        <v>8</v>
      </c>
      <c r="W37" s="44" t="s">
        <v>3</v>
      </c>
      <c r="X37" s="44" t="s">
        <v>141</v>
      </c>
      <c r="Y37" t="s">
        <v>266</v>
      </c>
      <c r="Z37" t="s">
        <v>254</v>
      </c>
      <c r="AA37" s="73">
        <v>5</v>
      </c>
      <c r="AB37" t="s">
        <v>262</v>
      </c>
      <c r="AC37" t="s">
        <v>1</v>
      </c>
      <c r="AD37" t="s">
        <v>233</v>
      </c>
      <c r="AE37" t="s">
        <v>35</v>
      </c>
      <c r="AF37" s="62" t="s">
        <v>35</v>
      </c>
      <c r="AG37" t="s">
        <v>3</v>
      </c>
      <c r="AH37" t="s">
        <v>3</v>
      </c>
      <c r="AJ37" t="s">
        <v>3</v>
      </c>
      <c r="AK37" t="s">
        <v>141</v>
      </c>
      <c r="AL37" t="s">
        <v>30</v>
      </c>
      <c r="AM37" t="s">
        <v>3</v>
      </c>
      <c r="AN37" s="1">
        <v>0.23</v>
      </c>
    </row>
    <row r="38" spans="1:40" x14ac:dyDescent="0.2">
      <c r="A38" t="s">
        <v>174</v>
      </c>
      <c r="B38" t="s">
        <v>142</v>
      </c>
      <c r="C38" t="s">
        <v>29</v>
      </c>
      <c r="D38" t="s">
        <v>0</v>
      </c>
      <c r="E38" t="s">
        <v>32</v>
      </c>
      <c r="F38" t="s">
        <v>38</v>
      </c>
      <c r="G38" t="s">
        <v>1</v>
      </c>
      <c r="H38" t="s">
        <v>1</v>
      </c>
      <c r="I38" t="s">
        <v>1</v>
      </c>
      <c r="J38" s="73">
        <v>7</v>
      </c>
      <c r="K38" t="s">
        <v>1</v>
      </c>
      <c r="L38" s="71">
        <v>1.0999999999999999E-2</v>
      </c>
      <c r="M38" s="71">
        <v>1.0999999999999999E-2</v>
      </c>
      <c r="N38" s="71">
        <v>1.0999999999999999E-2</v>
      </c>
      <c r="O38" s="71">
        <v>0</v>
      </c>
      <c r="P38" t="s">
        <v>262</v>
      </c>
      <c r="Q38" s="1">
        <v>55</v>
      </c>
      <c r="R38" t="s">
        <v>294</v>
      </c>
      <c r="S38" s="72">
        <v>154</v>
      </c>
      <c r="T38" s="44" t="s">
        <v>33</v>
      </c>
      <c r="U38" t="s">
        <v>3</v>
      </c>
      <c r="V38" s="1">
        <v>8</v>
      </c>
      <c r="W38" s="44" t="s">
        <v>3</v>
      </c>
      <c r="X38" s="44" t="s">
        <v>141</v>
      </c>
      <c r="Y38" t="s">
        <v>266</v>
      </c>
      <c r="Z38" t="s">
        <v>254</v>
      </c>
      <c r="AA38" s="73">
        <v>7</v>
      </c>
      <c r="AB38" t="s">
        <v>262</v>
      </c>
      <c r="AC38" t="s">
        <v>1</v>
      </c>
      <c r="AD38" t="s">
        <v>233</v>
      </c>
      <c r="AE38" t="s">
        <v>35</v>
      </c>
      <c r="AF38" s="62" t="s">
        <v>35</v>
      </c>
      <c r="AG38" t="s">
        <v>3</v>
      </c>
      <c r="AH38" t="s">
        <v>3</v>
      </c>
      <c r="AJ38" t="s">
        <v>3</v>
      </c>
      <c r="AK38" t="s">
        <v>141</v>
      </c>
      <c r="AL38" t="s">
        <v>30</v>
      </c>
      <c r="AM38" t="s">
        <v>3</v>
      </c>
      <c r="AN38" s="1">
        <v>0.23</v>
      </c>
    </row>
    <row r="39" spans="1:40" x14ac:dyDescent="0.2">
      <c r="A39" t="s">
        <v>175</v>
      </c>
      <c r="B39" t="s">
        <v>142</v>
      </c>
      <c r="C39" t="s">
        <v>29</v>
      </c>
      <c r="D39" t="s">
        <v>0</v>
      </c>
      <c r="E39" t="s">
        <v>32</v>
      </c>
      <c r="F39" t="s">
        <v>38</v>
      </c>
      <c r="G39" t="s">
        <v>1</v>
      </c>
      <c r="H39" t="s">
        <v>1</v>
      </c>
      <c r="I39" t="s">
        <v>1</v>
      </c>
      <c r="J39" s="73">
        <v>11</v>
      </c>
      <c r="K39" t="s">
        <v>1</v>
      </c>
      <c r="L39" s="71">
        <v>1.4E-2</v>
      </c>
      <c r="M39" s="71">
        <v>1.4E-2</v>
      </c>
      <c r="N39" s="71">
        <v>1.4E-2</v>
      </c>
      <c r="O39" s="71">
        <v>0</v>
      </c>
      <c r="P39" t="s">
        <v>262</v>
      </c>
      <c r="Q39" s="1">
        <v>55</v>
      </c>
      <c r="R39" t="s">
        <v>294</v>
      </c>
      <c r="S39" s="72">
        <v>161</v>
      </c>
      <c r="T39" s="44" t="s">
        <v>33</v>
      </c>
      <c r="U39" t="s">
        <v>3</v>
      </c>
      <c r="V39" s="1">
        <v>8</v>
      </c>
      <c r="W39" s="44" t="s">
        <v>3</v>
      </c>
      <c r="X39" s="44" t="s">
        <v>140</v>
      </c>
      <c r="Y39" t="s">
        <v>266</v>
      </c>
      <c r="Z39" t="s">
        <v>254</v>
      </c>
      <c r="AA39" s="73">
        <v>11</v>
      </c>
      <c r="AB39" t="s">
        <v>262</v>
      </c>
      <c r="AC39" t="s">
        <v>1</v>
      </c>
      <c r="AD39" t="s">
        <v>233</v>
      </c>
      <c r="AE39" t="s">
        <v>35</v>
      </c>
      <c r="AF39" s="62" t="s">
        <v>35</v>
      </c>
      <c r="AG39" t="s">
        <v>3</v>
      </c>
      <c r="AH39" t="s">
        <v>3</v>
      </c>
      <c r="AJ39" t="s">
        <v>3</v>
      </c>
      <c r="AK39" t="s">
        <v>141</v>
      </c>
      <c r="AL39" t="s">
        <v>30</v>
      </c>
      <c r="AM39" t="s">
        <v>3</v>
      </c>
      <c r="AN39" s="1">
        <v>0.23</v>
      </c>
    </row>
    <row r="40" spans="1:40" x14ac:dyDescent="0.2">
      <c r="A40" t="s">
        <v>176</v>
      </c>
      <c r="B40" t="s">
        <v>142</v>
      </c>
      <c r="C40" t="s">
        <v>29</v>
      </c>
      <c r="D40" t="s">
        <v>0</v>
      </c>
      <c r="E40" t="s">
        <v>32</v>
      </c>
      <c r="F40" t="s">
        <v>38</v>
      </c>
      <c r="G40" t="s">
        <v>1</v>
      </c>
      <c r="H40" t="s">
        <v>1</v>
      </c>
      <c r="I40" t="s">
        <v>1</v>
      </c>
      <c r="J40" s="73">
        <v>14</v>
      </c>
      <c r="K40" t="s">
        <v>1</v>
      </c>
      <c r="L40" s="74">
        <v>0.01</v>
      </c>
      <c r="M40" s="74">
        <v>0.01</v>
      </c>
      <c r="N40" s="74">
        <v>0.01</v>
      </c>
      <c r="O40" s="75">
        <v>0</v>
      </c>
      <c r="P40" t="s">
        <v>262</v>
      </c>
      <c r="Q40" s="1">
        <v>55</v>
      </c>
      <c r="R40" t="s">
        <v>294</v>
      </c>
      <c r="S40" s="72">
        <v>158</v>
      </c>
      <c r="T40" s="44" t="s">
        <v>33</v>
      </c>
      <c r="U40" t="s">
        <v>3</v>
      </c>
      <c r="V40" s="1">
        <v>8</v>
      </c>
      <c r="W40" s="44" t="s">
        <v>3</v>
      </c>
      <c r="X40" s="44" t="s">
        <v>140</v>
      </c>
      <c r="Y40" t="s">
        <v>266</v>
      </c>
      <c r="Z40" t="s">
        <v>254</v>
      </c>
      <c r="AA40" s="73">
        <v>14</v>
      </c>
      <c r="AB40" t="s">
        <v>262</v>
      </c>
      <c r="AC40" t="s">
        <v>1</v>
      </c>
      <c r="AD40" t="s">
        <v>233</v>
      </c>
      <c r="AE40" t="s">
        <v>35</v>
      </c>
      <c r="AF40" s="62" t="s">
        <v>35</v>
      </c>
      <c r="AG40" t="s">
        <v>3</v>
      </c>
      <c r="AH40" t="s">
        <v>3</v>
      </c>
      <c r="AJ40" t="s">
        <v>3</v>
      </c>
      <c r="AK40" t="s">
        <v>141</v>
      </c>
      <c r="AL40" t="s">
        <v>30</v>
      </c>
      <c r="AM40" t="s">
        <v>3</v>
      </c>
      <c r="AN40" s="1">
        <v>0.23</v>
      </c>
    </row>
    <row r="41" spans="1:40" x14ac:dyDescent="0.2">
      <c r="A41" t="s">
        <v>177</v>
      </c>
      <c r="B41" t="s">
        <v>142</v>
      </c>
      <c r="C41" t="s">
        <v>29</v>
      </c>
      <c r="D41" t="s">
        <v>0</v>
      </c>
      <c r="E41" t="s">
        <v>32</v>
      </c>
      <c r="F41" t="s">
        <v>38</v>
      </c>
      <c r="G41" t="s">
        <v>1</v>
      </c>
      <c r="H41" t="s">
        <v>1</v>
      </c>
      <c r="I41" t="s">
        <v>1</v>
      </c>
      <c r="J41" s="73">
        <v>5</v>
      </c>
      <c r="K41" t="s">
        <v>1</v>
      </c>
      <c r="L41" s="71">
        <v>1.0999999999999999E-2</v>
      </c>
      <c r="M41" s="71">
        <v>1.0999999999999999E-2</v>
      </c>
      <c r="N41" s="71">
        <v>1.0999999999999999E-2</v>
      </c>
      <c r="O41" s="71">
        <v>0</v>
      </c>
      <c r="P41" t="s">
        <v>262</v>
      </c>
      <c r="Q41" s="1">
        <v>55</v>
      </c>
      <c r="R41" t="s">
        <v>294</v>
      </c>
      <c r="S41" s="72">
        <v>148</v>
      </c>
      <c r="T41" s="44" t="s">
        <v>33</v>
      </c>
      <c r="U41" t="s">
        <v>3</v>
      </c>
      <c r="V41" s="1">
        <v>8</v>
      </c>
      <c r="W41" s="44" t="s">
        <v>3</v>
      </c>
      <c r="X41" s="44" t="s">
        <v>141</v>
      </c>
      <c r="Y41" t="s">
        <v>31</v>
      </c>
      <c r="Z41" t="s">
        <v>254</v>
      </c>
      <c r="AA41" s="73">
        <v>5</v>
      </c>
      <c r="AB41" t="s">
        <v>3</v>
      </c>
      <c r="AC41" t="s">
        <v>3</v>
      </c>
      <c r="AD41" t="s">
        <v>5</v>
      </c>
      <c r="AE41" t="s">
        <v>3</v>
      </c>
      <c r="AF41" s="62" t="s">
        <v>243</v>
      </c>
      <c r="AG41" t="s">
        <v>3</v>
      </c>
      <c r="AH41" t="s">
        <v>3</v>
      </c>
      <c r="AJ41" t="s">
        <v>3</v>
      </c>
      <c r="AK41" t="s">
        <v>141</v>
      </c>
      <c r="AL41" t="s">
        <v>30</v>
      </c>
      <c r="AM41" t="s">
        <v>3</v>
      </c>
      <c r="AN41" s="1">
        <v>0.23</v>
      </c>
    </row>
    <row r="42" spans="1:40" x14ac:dyDescent="0.2">
      <c r="A42" t="s">
        <v>178</v>
      </c>
      <c r="B42" t="s">
        <v>142</v>
      </c>
      <c r="C42" t="s">
        <v>29</v>
      </c>
      <c r="D42" t="s">
        <v>0</v>
      </c>
      <c r="E42" t="s">
        <v>32</v>
      </c>
      <c r="F42" t="s">
        <v>38</v>
      </c>
      <c r="G42" t="s">
        <v>1</v>
      </c>
      <c r="H42" t="s">
        <v>1</v>
      </c>
      <c r="I42" t="s">
        <v>1</v>
      </c>
      <c r="J42" s="73">
        <v>7</v>
      </c>
      <c r="K42" t="s">
        <v>1</v>
      </c>
      <c r="L42" s="71">
        <v>1.0999999999999999E-2</v>
      </c>
      <c r="M42" s="71">
        <v>1.0999999999999999E-2</v>
      </c>
      <c r="N42" s="71">
        <v>1.0999999999999999E-2</v>
      </c>
      <c r="O42" s="71">
        <v>0</v>
      </c>
      <c r="P42" t="s">
        <v>262</v>
      </c>
      <c r="Q42" s="1">
        <v>55</v>
      </c>
      <c r="R42" t="s">
        <v>294</v>
      </c>
      <c r="S42" s="72">
        <v>154</v>
      </c>
      <c r="T42" s="44" t="s">
        <v>33</v>
      </c>
      <c r="U42" t="s">
        <v>3</v>
      </c>
      <c r="V42" s="1">
        <v>8</v>
      </c>
      <c r="W42" s="44" t="s">
        <v>3</v>
      </c>
      <c r="X42" s="44" t="s">
        <v>141</v>
      </c>
      <c r="Y42" t="s">
        <v>31</v>
      </c>
      <c r="Z42" t="s">
        <v>254</v>
      </c>
      <c r="AA42" s="73">
        <v>7</v>
      </c>
      <c r="AB42" t="s">
        <v>3</v>
      </c>
      <c r="AC42" t="s">
        <v>3</v>
      </c>
      <c r="AD42" t="s">
        <v>5</v>
      </c>
      <c r="AE42" t="s">
        <v>3</v>
      </c>
      <c r="AF42" s="62" t="s">
        <v>243</v>
      </c>
      <c r="AG42" t="s">
        <v>3</v>
      </c>
      <c r="AH42" t="s">
        <v>3</v>
      </c>
      <c r="AJ42" t="s">
        <v>3</v>
      </c>
      <c r="AK42" t="s">
        <v>141</v>
      </c>
      <c r="AL42" t="s">
        <v>30</v>
      </c>
      <c r="AM42" t="s">
        <v>3</v>
      </c>
      <c r="AN42" s="1">
        <v>0.23</v>
      </c>
    </row>
    <row r="43" spans="1:40" x14ac:dyDescent="0.2">
      <c r="A43" t="s">
        <v>179</v>
      </c>
      <c r="B43" t="s">
        <v>142</v>
      </c>
      <c r="C43" t="s">
        <v>29</v>
      </c>
      <c r="D43" t="s">
        <v>0</v>
      </c>
      <c r="E43" t="s">
        <v>32</v>
      </c>
      <c r="F43" t="s">
        <v>38</v>
      </c>
      <c r="G43" t="s">
        <v>1</v>
      </c>
      <c r="H43" t="s">
        <v>1</v>
      </c>
      <c r="I43" t="s">
        <v>1</v>
      </c>
      <c r="J43" s="73">
        <v>11</v>
      </c>
      <c r="K43" t="s">
        <v>1</v>
      </c>
      <c r="L43" s="71">
        <v>1.4E-2</v>
      </c>
      <c r="M43" s="71">
        <v>1.4E-2</v>
      </c>
      <c r="N43" s="71">
        <v>1.4E-2</v>
      </c>
      <c r="O43" s="71">
        <v>0</v>
      </c>
      <c r="P43" t="s">
        <v>262</v>
      </c>
      <c r="Q43" s="1">
        <v>55</v>
      </c>
      <c r="R43" t="s">
        <v>294</v>
      </c>
      <c r="S43" s="72">
        <v>161</v>
      </c>
      <c r="T43" s="44" t="s">
        <v>33</v>
      </c>
      <c r="U43" t="s">
        <v>3</v>
      </c>
      <c r="V43" s="1">
        <v>8</v>
      </c>
      <c r="W43" s="44" t="s">
        <v>3</v>
      </c>
      <c r="X43" s="44" t="s">
        <v>140</v>
      </c>
      <c r="Y43" t="s">
        <v>31</v>
      </c>
      <c r="Z43" t="s">
        <v>254</v>
      </c>
      <c r="AA43" s="73">
        <v>11</v>
      </c>
      <c r="AB43" t="s">
        <v>3</v>
      </c>
      <c r="AC43" t="s">
        <v>3</v>
      </c>
      <c r="AD43" t="s">
        <v>118</v>
      </c>
      <c r="AE43" t="s">
        <v>3</v>
      </c>
      <c r="AF43" s="62" t="s">
        <v>244</v>
      </c>
      <c r="AG43" t="s">
        <v>3</v>
      </c>
      <c r="AH43" t="s">
        <v>3</v>
      </c>
      <c r="AJ43" t="s">
        <v>3</v>
      </c>
      <c r="AK43" t="s">
        <v>141</v>
      </c>
      <c r="AL43" t="s">
        <v>30</v>
      </c>
      <c r="AM43" t="s">
        <v>3</v>
      </c>
      <c r="AN43" s="1">
        <v>0.23</v>
      </c>
    </row>
    <row r="44" spans="1:40" x14ac:dyDescent="0.2">
      <c r="A44" t="s">
        <v>180</v>
      </c>
      <c r="B44" t="s">
        <v>142</v>
      </c>
      <c r="C44" t="s">
        <v>29</v>
      </c>
      <c r="D44" t="s">
        <v>0</v>
      </c>
      <c r="E44" t="s">
        <v>32</v>
      </c>
      <c r="F44" t="s">
        <v>38</v>
      </c>
      <c r="G44" t="s">
        <v>1</v>
      </c>
      <c r="H44" t="s">
        <v>1</v>
      </c>
      <c r="I44" t="s">
        <v>1</v>
      </c>
      <c r="J44" s="73">
        <v>14</v>
      </c>
      <c r="K44" t="s">
        <v>1</v>
      </c>
      <c r="L44" s="74">
        <v>0.01</v>
      </c>
      <c r="M44" s="74">
        <v>0.01</v>
      </c>
      <c r="N44" s="74">
        <v>0.01</v>
      </c>
      <c r="O44" s="75">
        <v>0</v>
      </c>
      <c r="P44" t="s">
        <v>262</v>
      </c>
      <c r="Q44" s="1">
        <v>55</v>
      </c>
      <c r="R44" t="s">
        <v>294</v>
      </c>
      <c r="S44" s="72">
        <v>158</v>
      </c>
      <c r="T44" s="44" t="s">
        <v>33</v>
      </c>
      <c r="U44" t="s">
        <v>3</v>
      </c>
      <c r="V44" s="1">
        <v>8</v>
      </c>
      <c r="W44" s="44" t="s">
        <v>3</v>
      </c>
      <c r="X44" s="44" t="s">
        <v>140</v>
      </c>
      <c r="Y44" t="s">
        <v>31</v>
      </c>
      <c r="Z44" t="s">
        <v>254</v>
      </c>
      <c r="AA44" s="73">
        <v>14</v>
      </c>
      <c r="AB44" t="s">
        <v>3</v>
      </c>
      <c r="AC44" t="s">
        <v>3</v>
      </c>
      <c r="AD44" t="s">
        <v>118</v>
      </c>
      <c r="AE44" t="s">
        <v>3</v>
      </c>
      <c r="AF44" s="62" t="s">
        <v>245</v>
      </c>
      <c r="AG44" t="s">
        <v>3</v>
      </c>
      <c r="AH44" t="s">
        <v>3</v>
      </c>
      <c r="AJ44" t="s">
        <v>3</v>
      </c>
      <c r="AK44" t="s">
        <v>141</v>
      </c>
      <c r="AL44" t="s">
        <v>30</v>
      </c>
      <c r="AM44" t="s">
        <v>3</v>
      </c>
      <c r="AN44" s="1">
        <v>0.23</v>
      </c>
    </row>
    <row r="45" spans="1:40" x14ac:dyDescent="0.2">
      <c r="A45" s="21" t="s">
        <v>183</v>
      </c>
      <c r="B45" t="s">
        <v>142</v>
      </c>
      <c r="C45" t="s">
        <v>29</v>
      </c>
      <c r="D45" t="s">
        <v>0</v>
      </c>
      <c r="E45" t="s">
        <v>2</v>
      </c>
      <c r="F45" t="s">
        <v>38</v>
      </c>
      <c r="G45" t="s">
        <v>1</v>
      </c>
      <c r="H45" t="s">
        <v>1</v>
      </c>
      <c r="I45" t="s">
        <v>1</v>
      </c>
      <c r="J45" s="73">
        <v>6</v>
      </c>
      <c r="K45" t="s">
        <v>1</v>
      </c>
      <c r="L45" s="71">
        <v>1.0999999999999999E-2</v>
      </c>
      <c r="M45" s="71">
        <v>0</v>
      </c>
      <c r="N45" s="71">
        <v>1.0999999999999999E-2</v>
      </c>
      <c r="O45" s="71">
        <v>0</v>
      </c>
      <c r="P45" t="s">
        <v>262</v>
      </c>
      <c r="Q45" s="1">
        <v>55</v>
      </c>
      <c r="R45" t="s">
        <v>294</v>
      </c>
      <c r="S45" s="72">
        <v>127</v>
      </c>
      <c r="T45" s="44" t="s">
        <v>35</v>
      </c>
      <c r="U45" t="s">
        <v>3</v>
      </c>
      <c r="V45" s="1">
        <v>8</v>
      </c>
      <c r="W45" s="44" t="s">
        <v>35</v>
      </c>
      <c r="X45" s="44" t="s">
        <v>35</v>
      </c>
      <c r="Y45" t="s">
        <v>266</v>
      </c>
      <c r="Z45" t="s">
        <v>254</v>
      </c>
      <c r="AA45" s="73">
        <v>6</v>
      </c>
      <c r="AB45" t="s">
        <v>262</v>
      </c>
      <c r="AC45" t="s">
        <v>1</v>
      </c>
      <c r="AD45" t="s">
        <v>233</v>
      </c>
      <c r="AE45" t="s">
        <v>35</v>
      </c>
      <c r="AF45" s="62" t="s">
        <v>35</v>
      </c>
      <c r="AG45" t="s">
        <v>3</v>
      </c>
      <c r="AH45" t="s">
        <v>3</v>
      </c>
      <c r="AJ45" t="s">
        <v>3</v>
      </c>
      <c r="AK45" t="s">
        <v>60</v>
      </c>
      <c r="AL45" t="s">
        <v>30</v>
      </c>
      <c r="AM45" t="s">
        <v>3</v>
      </c>
      <c r="AN45" s="1">
        <v>0.23</v>
      </c>
    </row>
    <row r="46" spans="1:40" x14ac:dyDescent="0.2">
      <c r="A46" t="s">
        <v>329</v>
      </c>
      <c r="B46" t="s">
        <v>142</v>
      </c>
      <c r="C46" t="s">
        <v>29</v>
      </c>
      <c r="D46" t="s">
        <v>0</v>
      </c>
      <c r="E46" t="s">
        <v>2</v>
      </c>
      <c r="F46" t="s">
        <v>38</v>
      </c>
      <c r="G46" t="s">
        <v>1</v>
      </c>
      <c r="H46" t="s">
        <v>1</v>
      </c>
      <c r="I46" t="s">
        <v>1</v>
      </c>
      <c r="J46" s="73">
        <v>6</v>
      </c>
      <c r="K46" t="s">
        <v>1</v>
      </c>
      <c r="L46" s="71">
        <v>1.0999999999999999E-2</v>
      </c>
      <c r="M46" s="71">
        <v>0</v>
      </c>
      <c r="N46" s="71">
        <v>1.0999999999999999E-2</v>
      </c>
      <c r="O46" s="71">
        <v>0</v>
      </c>
      <c r="P46" t="s">
        <v>262</v>
      </c>
      <c r="Q46" s="1">
        <v>55</v>
      </c>
      <c r="R46" t="s">
        <v>294</v>
      </c>
      <c r="S46" s="72">
        <v>127</v>
      </c>
      <c r="T46" s="44" t="s">
        <v>35</v>
      </c>
      <c r="U46" t="s">
        <v>3</v>
      </c>
      <c r="V46" s="1">
        <v>8</v>
      </c>
      <c r="W46" s="44" t="s">
        <v>35</v>
      </c>
      <c r="X46" s="44" t="s">
        <v>35</v>
      </c>
      <c r="Y46" t="s">
        <v>31</v>
      </c>
      <c r="Z46" t="s">
        <v>254</v>
      </c>
      <c r="AA46" s="73">
        <v>6</v>
      </c>
      <c r="AB46" t="s">
        <v>3</v>
      </c>
      <c r="AC46" t="s">
        <v>3</v>
      </c>
      <c r="AD46" t="s">
        <v>118</v>
      </c>
      <c r="AE46" t="s">
        <v>3</v>
      </c>
      <c r="AF46" s="62" t="s">
        <v>246</v>
      </c>
      <c r="AG46" t="s">
        <v>3</v>
      </c>
      <c r="AH46" t="s">
        <v>3</v>
      </c>
      <c r="AJ46" t="s">
        <v>3</v>
      </c>
      <c r="AK46" t="s">
        <v>60</v>
      </c>
      <c r="AL46" t="s">
        <v>30</v>
      </c>
      <c r="AM46" t="s">
        <v>3</v>
      </c>
      <c r="AN46" s="1">
        <v>0.23</v>
      </c>
    </row>
    <row r="47" spans="1:40" x14ac:dyDescent="0.2">
      <c r="A47" s="21" t="s">
        <v>185</v>
      </c>
      <c r="B47" t="s">
        <v>142</v>
      </c>
      <c r="C47" t="s">
        <v>29</v>
      </c>
      <c r="D47" t="s">
        <v>0</v>
      </c>
      <c r="E47" t="s">
        <v>2</v>
      </c>
      <c r="F47" t="s">
        <v>38</v>
      </c>
      <c r="G47" t="s">
        <v>1</v>
      </c>
      <c r="H47" t="s">
        <v>1</v>
      </c>
      <c r="I47" t="s">
        <v>1</v>
      </c>
      <c r="J47" s="73">
        <v>7</v>
      </c>
      <c r="K47" t="s">
        <v>1</v>
      </c>
      <c r="L47" s="71">
        <v>1.0999999999999999E-2</v>
      </c>
      <c r="M47" s="71">
        <v>0</v>
      </c>
      <c r="N47" s="71">
        <v>1.0999999999999999E-2</v>
      </c>
      <c r="O47" s="71">
        <v>0</v>
      </c>
      <c r="P47" t="s">
        <v>262</v>
      </c>
      <c r="Q47" s="1">
        <v>55</v>
      </c>
      <c r="R47" t="s">
        <v>294</v>
      </c>
      <c r="S47" s="72">
        <v>128</v>
      </c>
      <c r="T47" s="44" t="s">
        <v>35</v>
      </c>
      <c r="U47" t="s">
        <v>3</v>
      </c>
      <c r="V47" s="1">
        <v>8</v>
      </c>
      <c r="W47" s="44" t="s">
        <v>35</v>
      </c>
      <c r="X47" s="44" t="s">
        <v>35</v>
      </c>
      <c r="Y47" t="s">
        <v>266</v>
      </c>
      <c r="Z47" t="s">
        <v>254</v>
      </c>
      <c r="AA47" s="73">
        <v>7</v>
      </c>
      <c r="AB47" t="s">
        <v>262</v>
      </c>
      <c r="AC47" t="s">
        <v>1</v>
      </c>
      <c r="AD47" t="s">
        <v>233</v>
      </c>
      <c r="AE47" t="s">
        <v>35</v>
      </c>
      <c r="AF47" s="62" t="s">
        <v>35</v>
      </c>
      <c r="AG47" t="s">
        <v>3</v>
      </c>
      <c r="AH47" t="s">
        <v>3</v>
      </c>
      <c r="AJ47" t="s">
        <v>3</v>
      </c>
      <c r="AK47" t="s">
        <v>60</v>
      </c>
      <c r="AL47" t="s">
        <v>30</v>
      </c>
      <c r="AM47" t="s">
        <v>3</v>
      </c>
      <c r="AN47" s="1">
        <v>0.23</v>
      </c>
    </row>
    <row r="48" spans="1:40" x14ac:dyDescent="0.2">
      <c r="A48" t="s">
        <v>330</v>
      </c>
      <c r="B48" t="s">
        <v>142</v>
      </c>
      <c r="C48" t="s">
        <v>29</v>
      </c>
      <c r="D48" t="s">
        <v>0</v>
      </c>
      <c r="E48" t="s">
        <v>2</v>
      </c>
      <c r="F48" t="s">
        <v>38</v>
      </c>
      <c r="G48" t="s">
        <v>1</v>
      </c>
      <c r="H48" t="s">
        <v>1</v>
      </c>
      <c r="I48" t="s">
        <v>1</v>
      </c>
      <c r="J48" s="73">
        <v>7</v>
      </c>
      <c r="K48" t="s">
        <v>1</v>
      </c>
      <c r="L48" s="71">
        <v>1.0999999999999999E-2</v>
      </c>
      <c r="M48" s="71">
        <v>0</v>
      </c>
      <c r="N48" s="71">
        <v>1.0999999999999999E-2</v>
      </c>
      <c r="O48" s="71">
        <v>0</v>
      </c>
      <c r="P48" t="s">
        <v>262</v>
      </c>
      <c r="Q48" s="1">
        <v>55</v>
      </c>
      <c r="R48" t="s">
        <v>294</v>
      </c>
      <c r="S48" s="72">
        <v>128</v>
      </c>
      <c r="T48" s="44" t="s">
        <v>35</v>
      </c>
      <c r="U48" t="s">
        <v>3</v>
      </c>
      <c r="V48" s="1">
        <v>8</v>
      </c>
      <c r="W48" s="44" t="s">
        <v>35</v>
      </c>
      <c r="X48" s="44" t="s">
        <v>35</v>
      </c>
      <c r="Y48" t="s">
        <v>31</v>
      </c>
      <c r="Z48" t="s">
        <v>254</v>
      </c>
      <c r="AA48" s="73">
        <v>7</v>
      </c>
      <c r="AB48" t="s">
        <v>3</v>
      </c>
      <c r="AC48" t="s">
        <v>3</v>
      </c>
      <c r="AD48" t="s">
        <v>118</v>
      </c>
      <c r="AE48" t="s">
        <v>3</v>
      </c>
      <c r="AF48" s="62" t="s">
        <v>236</v>
      </c>
      <c r="AG48" t="s">
        <v>3</v>
      </c>
      <c r="AH48" t="s">
        <v>3</v>
      </c>
      <c r="AJ48" t="s">
        <v>3</v>
      </c>
      <c r="AK48" t="s">
        <v>60</v>
      </c>
      <c r="AL48" t="s">
        <v>30</v>
      </c>
      <c r="AM48" t="s">
        <v>3</v>
      </c>
      <c r="AN48" s="1">
        <v>0.23</v>
      </c>
    </row>
    <row r="49" spans="1:40" x14ac:dyDescent="0.2">
      <c r="A49" s="21" t="s">
        <v>187</v>
      </c>
      <c r="B49" t="s">
        <v>142</v>
      </c>
      <c r="C49" t="s">
        <v>29</v>
      </c>
      <c r="D49" t="s">
        <v>0</v>
      </c>
      <c r="E49" t="s">
        <v>2</v>
      </c>
      <c r="F49" t="s">
        <v>38</v>
      </c>
      <c r="G49" t="s">
        <v>1</v>
      </c>
      <c r="H49" t="s">
        <v>1</v>
      </c>
      <c r="I49" t="s">
        <v>1</v>
      </c>
      <c r="J49" s="73">
        <v>7</v>
      </c>
      <c r="K49" t="s">
        <v>1</v>
      </c>
      <c r="L49" s="71">
        <v>1.0999999999999999E-2</v>
      </c>
      <c r="M49" s="71">
        <v>0</v>
      </c>
      <c r="N49" s="71">
        <v>1.0999999999999999E-2</v>
      </c>
      <c r="O49" s="71">
        <v>0</v>
      </c>
      <c r="P49" t="s">
        <v>262</v>
      </c>
      <c r="Q49" s="1">
        <v>55</v>
      </c>
      <c r="R49" t="s">
        <v>294</v>
      </c>
      <c r="S49" s="72">
        <v>128</v>
      </c>
      <c r="T49" s="44" t="s">
        <v>35</v>
      </c>
      <c r="U49" t="s">
        <v>3</v>
      </c>
      <c r="V49" s="1">
        <v>8</v>
      </c>
      <c r="W49" s="44" t="s">
        <v>35</v>
      </c>
      <c r="X49" s="44" t="s">
        <v>35</v>
      </c>
      <c r="Y49" t="s">
        <v>266</v>
      </c>
      <c r="Z49" t="s">
        <v>254</v>
      </c>
      <c r="AA49" s="73">
        <v>7</v>
      </c>
      <c r="AB49" t="s">
        <v>262</v>
      </c>
      <c r="AC49" t="s">
        <v>1</v>
      </c>
      <c r="AD49" t="s">
        <v>233</v>
      </c>
      <c r="AE49" t="s">
        <v>35</v>
      </c>
      <c r="AF49" s="62" t="s">
        <v>35</v>
      </c>
      <c r="AG49" t="s">
        <v>3</v>
      </c>
      <c r="AH49" t="s">
        <v>3</v>
      </c>
      <c r="AJ49" t="s">
        <v>3</v>
      </c>
      <c r="AK49" t="s">
        <v>60</v>
      </c>
      <c r="AL49" t="s">
        <v>30</v>
      </c>
      <c r="AM49" t="s">
        <v>3</v>
      </c>
      <c r="AN49" s="1">
        <v>0.23</v>
      </c>
    </row>
    <row r="50" spans="1:40" x14ac:dyDescent="0.2">
      <c r="A50" t="s">
        <v>331</v>
      </c>
      <c r="B50" t="s">
        <v>142</v>
      </c>
      <c r="C50" t="s">
        <v>29</v>
      </c>
      <c r="D50" t="s">
        <v>0</v>
      </c>
      <c r="E50" t="s">
        <v>2</v>
      </c>
      <c r="F50" t="s">
        <v>38</v>
      </c>
      <c r="G50" t="s">
        <v>1</v>
      </c>
      <c r="H50" t="s">
        <v>1</v>
      </c>
      <c r="I50" t="s">
        <v>1</v>
      </c>
      <c r="J50" s="73">
        <v>7</v>
      </c>
      <c r="K50" t="s">
        <v>1</v>
      </c>
      <c r="L50" s="71">
        <v>1.0999999999999999E-2</v>
      </c>
      <c r="M50" s="71">
        <v>0</v>
      </c>
      <c r="N50" s="71">
        <v>1.0999999999999999E-2</v>
      </c>
      <c r="O50" s="71">
        <v>0</v>
      </c>
      <c r="P50" t="s">
        <v>262</v>
      </c>
      <c r="Q50" s="1">
        <v>55</v>
      </c>
      <c r="R50" t="s">
        <v>294</v>
      </c>
      <c r="S50" s="72">
        <v>128</v>
      </c>
      <c r="T50" s="44" t="s">
        <v>35</v>
      </c>
      <c r="U50" t="s">
        <v>3</v>
      </c>
      <c r="V50" s="1">
        <v>8</v>
      </c>
      <c r="W50" s="44" t="s">
        <v>35</v>
      </c>
      <c r="X50" s="44" t="s">
        <v>35</v>
      </c>
      <c r="Y50" t="s">
        <v>31</v>
      </c>
      <c r="Z50" t="s">
        <v>254</v>
      </c>
      <c r="AA50" s="73">
        <v>7</v>
      </c>
      <c r="AB50" t="s">
        <v>3</v>
      </c>
      <c r="AC50" t="s">
        <v>3</v>
      </c>
      <c r="AD50" t="s">
        <v>118</v>
      </c>
      <c r="AE50" t="s">
        <v>3</v>
      </c>
      <c r="AF50" s="62" t="s">
        <v>236</v>
      </c>
      <c r="AG50" t="s">
        <v>3</v>
      </c>
      <c r="AH50" t="s">
        <v>3</v>
      </c>
      <c r="AJ50" t="s">
        <v>3</v>
      </c>
      <c r="AK50" t="s">
        <v>60</v>
      </c>
      <c r="AL50" t="s">
        <v>30</v>
      </c>
      <c r="AM50" t="s">
        <v>3</v>
      </c>
      <c r="AN50" s="1">
        <v>0.23</v>
      </c>
    </row>
    <row r="51" spans="1:40" x14ac:dyDescent="0.2">
      <c r="A51" s="21" t="s">
        <v>189</v>
      </c>
      <c r="B51" t="s">
        <v>142</v>
      </c>
      <c r="C51" t="s">
        <v>29</v>
      </c>
      <c r="D51" t="s">
        <v>0</v>
      </c>
      <c r="E51" t="s">
        <v>2</v>
      </c>
      <c r="F51" t="s">
        <v>38</v>
      </c>
      <c r="G51" t="s">
        <v>1</v>
      </c>
      <c r="H51" t="s">
        <v>1</v>
      </c>
      <c r="I51" t="s">
        <v>1</v>
      </c>
      <c r="J51" s="73">
        <v>8</v>
      </c>
      <c r="K51" t="s">
        <v>1</v>
      </c>
      <c r="L51" s="71">
        <v>1.0999999999999999E-2</v>
      </c>
      <c r="M51" s="71">
        <v>0</v>
      </c>
      <c r="N51" s="71">
        <v>1.0999999999999999E-2</v>
      </c>
      <c r="O51" s="71">
        <v>0</v>
      </c>
      <c r="P51" t="s">
        <v>262</v>
      </c>
      <c r="Q51" s="1">
        <v>55</v>
      </c>
      <c r="R51" t="s">
        <v>294</v>
      </c>
      <c r="S51" s="72">
        <v>128</v>
      </c>
      <c r="T51" s="44" t="s">
        <v>35</v>
      </c>
      <c r="U51" t="s">
        <v>3</v>
      </c>
      <c r="V51" s="1">
        <v>8</v>
      </c>
      <c r="W51" s="44" t="s">
        <v>35</v>
      </c>
      <c r="X51" s="44" t="s">
        <v>35</v>
      </c>
      <c r="Y51" t="s">
        <v>266</v>
      </c>
      <c r="Z51" t="s">
        <v>254</v>
      </c>
      <c r="AA51" s="73">
        <v>8</v>
      </c>
      <c r="AB51" t="s">
        <v>262</v>
      </c>
      <c r="AC51" t="s">
        <v>1</v>
      </c>
      <c r="AD51" t="s">
        <v>233</v>
      </c>
      <c r="AE51" t="s">
        <v>35</v>
      </c>
      <c r="AF51" s="62" t="s">
        <v>35</v>
      </c>
      <c r="AG51" t="s">
        <v>3</v>
      </c>
      <c r="AH51" t="s">
        <v>3</v>
      </c>
      <c r="AJ51" t="s">
        <v>3</v>
      </c>
      <c r="AK51" t="s">
        <v>60</v>
      </c>
      <c r="AL51" t="s">
        <v>30</v>
      </c>
      <c r="AM51" t="s">
        <v>3</v>
      </c>
      <c r="AN51" s="1">
        <v>0.23</v>
      </c>
    </row>
    <row r="52" spans="1:40" x14ac:dyDescent="0.2">
      <c r="A52" t="s">
        <v>332</v>
      </c>
      <c r="B52" t="s">
        <v>142</v>
      </c>
      <c r="C52" t="s">
        <v>29</v>
      </c>
      <c r="D52" t="s">
        <v>0</v>
      </c>
      <c r="E52" t="s">
        <v>2</v>
      </c>
      <c r="F52" t="s">
        <v>38</v>
      </c>
      <c r="G52" t="s">
        <v>1</v>
      </c>
      <c r="H52" t="s">
        <v>1</v>
      </c>
      <c r="I52" t="s">
        <v>1</v>
      </c>
      <c r="J52" s="73">
        <v>8</v>
      </c>
      <c r="K52" t="s">
        <v>1</v>
      </c>
      <c r="L52" s="71">
        <v>1.0999999999999999E-2</v>
      </c>
      <c r="M52" s="71">
        <v>0</v>
      </c>
      <c r="N52" s="71">
        <v>1.0999999999999999E-2</v>
      </c>
      <c r="O52" s="71">
        <v>0</v>
      </c>
      <c r="P52" t="s">
        <v>262</v>
      </c>
      <c r="Q52" s="70">
        <v>55</v>
      </c>
      <c r="R52" s="71" t="s">
        <v>294</v>
      </c>
      <c r="S52" s="72">
        <v>128</v>
      </c>
      <c r="T52" s="44" t="s">
        <v>35</v>
      </c>
      <c r="U52" t="s">
        <v>3</v>
      </c>
      <c r="V52" s="1">
        <v>8</v>
      </c>
      <c r="W52" s="44" t="s">
        <v>35</v>
      </c>
      <c r="X52" s="44" t="s">
        <v>35</v>
      </c>
      <c r="Y52" t="s">
        <v>31</v>
      </c>
      <c r="Z52" t="s">
        <v>254</v>
      </c>
      <c r="AA52" s="73">
        <v>8</v>
      </c>
      <c r="AB52" t="s">
        <v>3</v>
      </c>
      <c r="AC52" t="s">
        <v>3</v>
      </c>
      <c r="AD52" t="s">
        <v>118</v>
      </c>
      <c r="AE52" t="s">
        <v>3</v>
      </c>
      <c r="AF52" s="62" t="s">
        <v>236</v>
      </c>
      <c r="AG52" t="s">
        <v>3</v>
      </c>
      <c r="AH52" t="s">
        <v>3</v>
      </c>
      <c r="AJ52" t="s">
        <v>3</v>
      </c>
      <c r="AK52" t="s">
        <v>60</v>
      </c>
      <c r="AL52" t="s">
        <v>30</v>
      </c>
      <c r="AM52" t="s">
        <v>3</v>
      </c>
      <c r="AN52" s="1">
        <v>0.23</v>
      </c>
    </row>
    <row r="53" spans="1:40" x14ac:dyDescent="0.2">
      <c r="A53" s="21" t="s">
        <v>191</v>
      </c>
      <c r="B53" t="s">
        <v>142</v>
      </c>
      <c r="C53" t="s">
        <v>29</v>
      </c>
      <c r="D53" t="s">
        <v>0</v>
      </c>
      <c r="E53" t="s">
        <v>2</v>
      </c>
      <c r="F53" t="s">
        <v>38</v>
      </c>
      <c r="G53" t="s">
        <v>1</v>
      </c>
      <c r="H53" t="s">
        <v>1</v>
      </c>
      <c r="I53" t="s">
        <v>1</v>
      </c>
      <c r="J53" s="73">
        <v>10</v>
      </c>
      <c r="K53" t="s">
        <v>1</v>
      </c>
      <c r="L53" s="71">
        <v>0.02</v>
      </c>
      <c r="M53" s="71">
        <v>0</v>
      </c>
      <c r="N53" s="71">
        <v>0.02</v>
      </c>
      <c r="O53" s="71">
        <v>0</v>
      </c>
      <c r="P53" t="s">
        <v>262</v>
      </c>
      <c r="Q53" s="1">
        <v>55</v>
      </c>
      <c r="R53" t="s">
        <v>294</v>
      </c>
      <c r="S53" s="72">
        <v>121</v>
      </c>
      <c r="T53" s="44" t="s">
        <v>35</v>
      </c>
      <c r="U53" t="s">
        <v>3</v>
      </c>
      <c r="V53" s="1">
        <v>8</v>
      </c>
      <c r="W53" s="44" t="s">
        <v>35</v>
      </c>
      <c r="X53" s="44" t="s">
        <v>35</v>
      </c>
      <c r="Y53" t="s">
        <v>266</v>
      </c>
      <c r="Z53" t="s">
        <v>254</v>
      </c>
      <c r="AA53" s="73">
        <v>10</v>
      </c>
      <c r="AB53" t="s">
        <v>262</v>
      </c>
      <c r="AC53" t="s">
        <v>1</v>
      </c>
      <c r="AD53" t="s">
        <v>233</v>
      </c>
      <c r="AE53" t="s">
        <v>35</v>
      </c>
      <c r="AF53" s="62" t="s">
        <v>35</v>
      </c>
      <c r="AG53" t="s">
        <v>3</v>
      </c>
      <c r="AH53" t="s">
        <v>3</v>
      </c>
      <c r="AJ53" t="s">
        <v>3</v>
      </c>
      <c r="AK53" t="s">
        <v>60</v>
      </c>
      <c r="AL53" t="s">
        <v>30</v>
      </c>
      <c r="AM53" t="s">
        <v>3</v>
      </c>
      <c r="AN53" s="1">
        <v>0.23</v>
      </c>
    </row>
    <row r="54" spans="1:40" x14ac:dyDescent="0.2">
      <c r="A54" t="s">
        <v>333</v>
      </c>
      <c r="B54" t="s">
        <v>142</v>
      </c>
      <c r="C54" t="s">
        <v>29</v>
      </c>
      <c r="D54" t="s">
        <v>0</v>
      </c>
      <c r="E54" t="s">
        <v>2</v>
      </c>
      <c r="F54" t="s">
        <v>38</v>
      </c>
      <c r="G54" t="s">
        <v>1</v>
      </c>
      <c r="H54" t="s">
        <v>1</v>
      </c>
      <c r="I54" t="s">
        <v>1</v>
      </c>
      <c r="J54" s="73">
        <v>10</v>
      </c>
      <c r="K54" t="s">
        <v>1</v>
      </c>
      <c r="L54" s="71">
        <v>0.02</v>
      </c>
      <c r="M54" s="71">
        <v>0</v>
      </c>
      <c r="N54" s="71">
        <v>0.02</v>
      </c>
      <c r="O54" s="71">
        <v>0</v>
      </c>
      <c r="P54" t="s">
        <v>262</v>
      </c>
      <c r="Q54" s="1">
        <v>55</v>
      </c>
      <c r="R54" t="s">
        <v>294</v>
      </c>
      <c r="S54" s="72">
        <v>121</v>
      </c>
      <c r="T54" s="44" t="s">
        <v>35</v>
      </c>
      <c r="U54" t="s">
        <v>3</v>
      </c>
      <c r="V54" s="1">
        <v>8</v>
      </c>
      <c r="W54" s="44" t="s">
        <v>35</v>
      </c>
      <c r="X54" s="44" t="s">
        <v>35</v>
      </c>
      <c r="Y54" t="s">
        <v>31</v>
      </c>
      <c r="Z54" t="s">
        <v>254</v>
      </c>
      <c r="AA54" s="73">
        <v>10</v>
      </c>
      <c r="AB54" t="s">
        <v>3</v>
      </c>
      <c r="AC54" t="s">
        <v>3</v>
      </c>
      <c r="AD54" t="s">
        <v>118</v>
      </c>
      <c r="AE54" t="s">
        <v>3</v>
      </c>
      <c r="AF54" s="62" t="s">
        <v>247</v>
      </c>
      <c r="AG54" t="s">
        <v>3</v>
      </c>
      <c r="AH54" t="s">
        <v>3</v>
      </c>
      <c r="AJ54" t="s">
        <v>3</v>
      </c>
      <c r="AK54" t="s">
        <v>60</v>
      </c>
      <c r="AL54" t="s">
        <v>30</v>
      </c>
      <c r="AM54" t="s">
        <v>3</v>
      </c>
      <c r="AN54" s="1">
        <v>0.23</v>
      </c>
    </row>
    <row r="55" spans="1:40" x14ac:dyDescent="0.2">
      <c r="A55" s="21" t="s">
        <v>193</v>
      </c>
      <c r="B55" t="s">
        <v>142</v>
      </c>
      <c r="C55" t="s">
        <v>29</v>
      </c>
      <c r="D55" t="s">
        <v>0</v>
      </c>
      <c r="E55" t="s">
        <v>2</v>
      </c>
      <c r="F55" t="s">
        <v>38</v>
      </c>
      <c r="G55" t="s">
        <v>1</v>
      </c>
      <c r="H55" t="s">
        <v>1</v>
      </c>
      <c r="I55" t="s">
        <v>1</v>
      </c>
      <c r="J55" s="73">
        <v>12</v>
      </c>
      <c r="K55" t="s">
        <v>1</v>
      </c>
      <c r="L55" s="71">
        <v>0.02</v>
      </c>
      <c r="M55" s="71">
        <v>0</v>
      </c>
      <c r="N55" s="71">
        <v>0.02</v>
      </c>
      <c r="O55" s="71">
        <v>0</v>
      </c>
      <c r="P55" t="s">
        <v>262</v>
      </c>
      <c r="Q55" s="1">
        <v>55</v>
      </c>
      <c r="R55" t="s">
        <v>294</v>
      </c>
      <c r="S55" s="72">
        <v>119</v>
      </c>
      <c r="T55" s="44" t="s">
        <v>35</v>
      </c>
      <c r="U55" t="s">
        <v>3</v>
      </c>
      <c r="V55" s="1">
        <v>8</v>
      </c>
      <c r="W55" s="44" t="s">
        <v>35</v>
      </c>
      <c r="X55" s="44" t="s">
        <v>35</v>
      </c>
      <c r="Y55" t="s">
        <v>266</v>
      </c>
      <c r="Z55" t="s">
        <v>254</v>
      </c>
      <c r="AA55" s="73">
        <v>12</v>
      </c>
      <c r="AB55" t="s">
        <v>262</v>
      </c>
      <c r="AC55" t="s">
        <v>1</v>
      </c>
      <c r="AD55" t="s">
        <v>233</v>
      </c>
      <c r="AE55" t="s">
        <v>35</v>
      </c>
      <c r="AF55" s="62" t="s">
        <v>35</v>
      </c>
      <c r="AG55" t="s">
        <v>3</v>
      </c>
      <c r="AH55" t="s">
        <v>3</v>
      </c>
      <c r="AJ55" t="s">
        <v>3</v>
      </c>
      <c r="AK55" t="s">
        <v>60</v>
      </c>
      <c r="AL55" t="s">
        <v>30</v>
      </c>
      <c r="AM55" t="s">
        <v>3</v>
      </c>
      <c r="AN55" s="1">
        <v>0.23</v>
      </c>
    </row>
    <row r="56" spans="1:40" x14ac:dyDescent="0.2">
      <c r="A56" t="s">
        <v>334</v>
      </c>
      <c r="B56" t="s">
        <v>142</v>
      </c>
      <c r="C56" t="s">
        <v>29</v>
      </c>
      <c r="D56" t="s">
        <v>0</v>
      </c>
      <c r="E56" t="s">
        <v>2</v>
      </c>
      <c r="F56" t="s">
        <v>38</v>
      </c>
      <c r="G56" t="s">
        <v>1</v>
      </c>
      <c r="H56" t="s">
        <v>1</v>
      </c>
      <c r="I56" t="s">
        <v>1</v>
      </c>
      <c r="J56" s="73">
        <v>12</v>
      </c>
      <c r="K56" t="s">
        <v>1</v>
      </c>
      <c r="L56" s="71">
        <v>0.02</v>
      </c>
      <c r="M56" s="71">
        <v>0</v>
      </c>
      <c r="N56" s="71">
        <v>0.02</v>
      </c>
      <c r="O56" s="71">
        <v>0</v>
      </c>
      <c r="P56" t="s">
        <v>262</v>
      </c>
      <c r="Q56" s="70">
        <v>55</v>
      </c>
      <c r="R56" s="71" t="s">
        <v>294</v>
      </c>
      <c r="S56" s="72">
        <v>119</v>
      </c>
      <c r="T56" s="44" t="s">
        <v>35</v>
      </c>
      <c r="U56" t="s">
        <v>3</v>
      </c>
      <c r="V56" s="1">
        <v>8</v>
      </c>
      <c r="W56" s="44" t="s">
        <v>35</v>
      </c>
      <c r="X56" s="44" t="s">
        <v>35</v>
      </c>
      <c r="Y56" t="s">
        <v>31</v>
      </c>
      <c r="Z56" t="s">
        <v>254</v>
      </c>
      <c r="AA56" s="73">
        <v>12</v>
      </c>
      <c r="AB56" t="s">
        <v>3</v>
      </c>
      <c r="AC56" t="s">
        <v>3</v>
      </c>
      <c r="AD56" t="s">
        <v>118</v>
      </c>
      <c r="AE56" t="s">
        <v>3</v>
      </c>
      <c r="AF56" s="62" t="s">
        <v>247</v>
      </c>
      <c r="AG56" t="s">
        <v>3</v>
      </c>
      <c r="AH56" t="s">
        <v>3</v>
      </c>
      <c r="AJ56" t="s">
        <v>3</v>
      </c>
      <c r="AK56" t="s">
        <v>60</v>
      </c>
      <c r="AL56" t="s">
        <v>30</v>
      </c>
      <c r="AM56" t="s">
        <v>3</v>
      </c>
      <c r="AN56" s="1">
        <v>0.23</v>
      </c>
    </row>
    <row r="57" spans="1:40" x14ac:dyDescent="0.2">
      <c r="A57" s="21" t="s">
        <v>195</v>
      </c>
      <c r="B57" t="s">
        <v>142</v>
      </c>
      <c r="C57" t="s">
        <v>29</v>
      </c>
      <c r="D57" t="s">
        <v>0</v>
      </c>
      <c r="E57" t="s">
        <v>2</v>
      </c>
      <c r="F57" t="s">
        <v>38</v>
      </c>
      <c r="G57" t="s">
        <v>1</v>
      </c>
      <c r="H57" t="s">
        <v>1</v>
      </c>
      <c r="I57" t="s">
        <v>1</v>
      </c>
      <c r="J57" s="73">
        <v>10</v>
      </c>
      <c r="K57" t="s">
        <v>1</v>
      </c>
      <c r="L57" s="71">
        <v>2.1999999999999999E-2</v>
      </c>
      <c r="M57" s="71">
        <v>0</v>
      </c>
      <c r="N57" s="71">
        <v>2.1999999999999999E-2</v>
      </c>
      <c r="O57" s="71">
        <v>0</v>
      </c>
      <c r="P57" t="s">
        <v>262</v>
      </c>
      <c r="Q57" s="1">
        <v>55</v>
      </c>
      <c r="R57" t="s">
        <v>294</v>
      </c>
      <c r="S57" s="72">
        <v>137</v>
      </c>
      <c r="T57" s="44" t="s">
        <v>35</v>
      </c>
      <c r="U57" t="s">
        <v>3</v>
      </c>
      <c r="V57" s="1">
        <v>8</v>
      </c>
      <c r="W57" s="44" t="s">
        <v>35</v>
      </c>
      <c r="X57" s="44" t="s">
        <v>35</v>
      </c>
      <c r="Y57" t="s">
        <v>266</v>
      </c>
      <c r="Z57" t="s">
        <v>254</v>
      </c>
      <c r="AA57" s="73">
        <v>10</v>
      </c>
      <c r="AB57" t="s">
        <v>262</v>
      </c>
      <c r="AC57" t="s">
        <v>1</v>
      </c>
      <c r="AD57" t="s">
        <v>233</v>
      </c>
      <c r="AE57" t="s">
        <v>35</v>
      </c>
      <c r="AF57" s="62" t="s">
        <v>35</v>
      </c>
      <c r="AG57" t="s">
        <v>3</v>
      </c>
      <c r="AH57" t="s">
        <v>3</v>
      </c>
      <c r="AJ57" t="s">
        <v>3</v>
      </c>
      <c r="AK57" t="s">
        <v>60</v>
      </c>
      <c r="AL57" t="s">
        <v>30</v>
      </c>
      <c r="AM57" t="s">
        <v>3</v>
      </c>
      <c r="AN57" s="1">
        <v>0.23</v>
      </c>
    </row>
    <row r="58" spans="1:40" x14ac:dyDescent="0.2">
      <c r="A58" s="21" t="s">
        <v>196</v>
      </c>
      <c r="B58" t="s">
        <v>142</v>
      </c>
      <c r="C58" t="s">
        <v>29</v>
      </c>
      <c r="D58" t="s">
        <v>0</v>
      </c>
      <c r="E58" t="s">
        <v>2</v>
      </c>
      <c r="F58" t="s">
        <v>38</v>
      </c>
      <c r="G58" t="s">
        <v>1</v>
      </c>
      <c r="H58" t="s">
        <v>1</v>
      </c>
      <c r="I58" t="s">
        <v>1</v>
      </c>
      <c r="J58" s="73">
        <v>11</v>
      </c>
      <c r="K58" t="s">
        <v>1</v>
      </c>
      <c r="L58" s="71">
        <v>2.1999999999999999E-2</v>
      </c>
      <c r="M58" s="71">
        <v>0</v>
      </c>
      <c r="N58" s="71">
        <v>2.1999999999999999E-2</v>
      </c>
      <c r="O58" s="71">
        <v>0</v>
      </c>
      <c r="P58" t="s">
        <v>262</v>
      </c>
      <c r="Q58" s="1">
        <v>55</v>
      </c>
      <c r="R58" t="s">
        <v>294</v>
      </c>
      <c r="S58" s="72">
        <v>138</v>
      </c>
      <c r="T58" s="44" t="s">
        <v>35</v>
      </c>
      <c r="U58" t="s">
        <v>3</v>
      </c>
      <c r="V58" s="1">
        <v>8</v>
      </c>
      <c r="W58" s="44" t="s">
        <v>35</v>
      </c>
      <c r="X58" s="44" t="s">
        <v>35</v>
      </c>
      <c r="Y58" t="s">
        <v>266</v>
      </c>
      <c r="Z58" t="s">
        <v>254</v>
      </c>
      <c r="AA58" s="73">
        <v>11</v>
      </c>
      <c r="AB58" t="s">
        <v>262</v>
      </c>
      <c r="AC58" t="s">
        <v>1</v>
      </c>
      <c r="AD58" t="s">
        <v>233</v>
      </c>
      <c r="AE58" t="s">
        <v>35</v>
      </c>
      <c r="AF58" s="62" t="s">
        <v>35</v>
      </c>
      <c r="AG58" t="s">
        <v>3</v>
      </c>
      <c r="AH58" t="s">
        <v>3</v>
      </c>
      <c r="AJ58" t="s">
        <v>3</v>
      </c>
      <c r="AK58" t="s">
        <v>60</v>
      </c>
      <c r="AL58" t="s">
        <v>30</v>
      </c>
      <c r="AM58" t="s">
        <v>3</v>
      </c>
      <c r="AN58" s="1">
        <v>0.23</v>
      </c>
    </row>
    <row r="59" spans="1:40" x14ac:dyDescent="0.2">
      <c r="A59" s="21" t="s">
        <v>197</v>
      </c>
      <c r="B59" t="s">
        <v>142</v>
      </c>
      <c r="C59" t="s">
        <v>29</v>
      </c>
      <c r="D59" t="s">
        <v>0</v>
      </c>
      <c r="E59" t="s">
        <v>2</v>
      </c>
      <c r="F59" t="s">
        <v>38</v>
      </c>
      <c r="G59" t="s">
        <v>1</v>
      </c>
      <c r="H59" t="s">
        <v>1</v>
      </c>
      <c r="I59" t="s">
        <v>1</v>
      </c>
      <c r="J59" s="73">
        <v>12</v>
      </c>
      <c r="K59" t="s">
        <v>1</v>
      </c>
      <c r="L59" s="71">
        <v>2.1999999999999999E-2</v>
      </c>
      <c r="M59" s="71">
        <v>0</v>
      </c>
      <c r="N59" s="71">
        <v>2.1999999999999999E-2</v>
      </c>
      <c r="O59" s="71">
        <v>0</v>
      </c>
      <c r="P59" t="s">
        <v>262</v>
      </c>
      <c r="Q59" s="1">
        <v>55</v>
      </c>
      <c r="R59" t="s">
        <v>294</v>
      </c>
      <c r="S59" s="72">
        <v>140</v>
      </c>
      <c r="T59" s="44" t="s">
        <v>35</v>
      </c>
      <c r="U59" t="s">
        <v>3</v>
      </c>
      <c r="V59" s="1">
        <v>8</v>
      </c>
      <c r="W59" s="44" t="s">
        <v>35</v>
      </c>
      <c r="X59" s="44" t="s">
        <v>35</v>
      </c>
      <c r="Y59" t="s">
        <v>266</v>
      </c>
      <c r="Z59" t="s">
        <v>254</v>
      </c>
      <c r="AA59" s="73">
        <v>12</v>
      </c>
      <c r="AB59" t="s">
        <v>262</v>
      </c>
      <c r="AC59" t="s">
        <v>1</v>
      </c>
      <c r="AD59" t="s">
        <v>233</v>
      </c>
      <c r="AE59" t="s">
        <v>35</v>
      </c>
      <c r="AF59" s="62" t="s">
        <v>35</v>
      </c>
      <c r="AG59" t="s">
        <v>3</v>
      </c>
      <c r="AH59" t="s">
        <v>3</v>
      </c>
      <c r="AJ59" t="s">
        <v>3</v>
      </c>
      <c r="AK59" t="s">
        <v>60</v>
      </c>
      <c r="AL59" t="s">
        <v>30</v>
      </c>
      <c r="AM59" t="s">
        <v>3</v>
      </c>
      <c r="AN59" s="1">
        <v>0.23</v>
      </c>
    </row>
    <row r="60" spans="1:40" x14ac:dyDescent="0.2">
      <c r="A60" s="21" t="s">
        <v>198</v>
      </c>
      <c r="B60" t="s">
        <v>142</v>
      </c>
      <c r="C60" t="s">
        <v>29</v>
      </c>
      <c r="D60" t="s">
        <v>0</v>
      </c>
      <c r="E60" t="s">
        <v>2</v>
      </c>
      <c r="F60" t="s">
        <v>38</v>
      </c>
      <c r="G60" t="s">
        <v>1</v>
      </c>
      <c r="H60" t="s">
        <v>1</v>
      </c>
      <c r="I60" t="s">
        <v>1</v>
      </c>
      <c r="J60" s="73">
        <v>6</v>
      </c>
      <c r="K60" t="s">
        <v>1</v>
      </c>
      <c r="L60" s="71">
        <v>1.0999999999999999E-2</v>
      </c>
      <c r="M60" s="71">
        <v>0</v>
      </c>
      <c r="N60" s="71">
        <v>1.0999999999999999E-2</v>
      </c>
      <c r="O60" s="71">
        <v>0</v>
      </c>
      <c r="P60" t="s">
        <v>262</v>
      </c>
      <c r="Q60" s="1">
        <v>55</v>
      </c>
      <c r="R60" t="s">
        <v>294</v>
      </c>
      <c r="S60" s="72">
        <v>127</v>
      </c>
      <c r="T60" s="44" t="s">
        <v>35</v>
      </c>
      <c r="U60" t="s">
        <v>3</v>
      </c>
      <c r="V60" s="1">
        <v>8</v>
      </c>
      <c r="W60" s="44" t="s">
        <v>35</v>
      </c>
      <c r="X60" s="44" t="s">
        <v>35</v>
      </c>
      <c r="Y60" t="s">
        <v>266</v>
      </c>
      <c r="Z60" t="s">
        <v>254</v>
      </c>
      <c r="AA60" s="73">
        <v>6</v>
      </c>
      <c r="AB60" t="s">
        <v>262</v>
      </c>
      <c r="AC60" t="s">
        <v>1</v>
      </c>
      <c r="AD60" t="s">
        <v>233</v>
      </c>
      <c r="AE60" t="s">
        <v>35</v>
      </c>
      <c r="AF60" s="62" t="s">
        <v>35</v>
      </c>
      <c r="AG60" t="s">
        <v>1</v>
      </c>
      <c r="AH60" t="s">
        <v>35</v>
      </c>
      <c r="AJ60" t="s">
        <v>3</v>
      </c>
      <c r="AK60" t="s">
        <v>60</v>
      </c>
      <c r="AL60" t="s">
        <v>30</v>
      </c>
      <c r="AM60" t="s">
        <v>3</v>
      </c>
      <c r="AN60" s="1">
        <v>0.23</v>
      </c>
    </row>
    <row r="61" spans="1:40" x14ac:dyDescent="0.2">
      <c r="A61" s="21" t="s">
        <v>199</v>
      </c>
      <c r="B61" t="s">
        <v>142</v>
      </c>
      <c r="C61" t="s">
        <v>29</v>
      </c>
      <c r="D61" t="s">
        <v>0</v>
      </c>
      <c r="E61" t="s">
        <v>2</v>
      </c>
      <c r="F61" t="s">
        <v>38</v>
      </c>
      <c r="G61" t="s">
        <v>1</v>
      </c>
      <c r="H61" t="s">
        <v>1</v>
      </c>
      <c r="I61" t="s">
        <v>1</v>
      </c>
      <c r="J61" s="73">
        <v>7</v>
      </c>
      <c r="K61" t="s">
        <v>1</v>
      </c>
      <c r="L61" s="71">
        <v>1.0999999999999999E-2</v>
      </c>
      <c r="M61" s="71">
        <v>0</v>
      </c>
      <c r="N61" s="71">
        <v>1.0999999999999999E-2</v>
      </c>
      <c r="O61" s="71">
        <v>0</v>
      </c>
      <c r="P61" t="s">
        <v>262</v>
      </c>
      <c r="Q61" s="1">
        <v>55</v>
      </c>
      <c r="R61" t="s">
        <v>294</v>
      </c>
      <c r="S61" s="72">
        <v>128</v>
      </c>
      <c r="T61" s="44" t="s">
        <v>35</v>
      </c>
      <c r="U61" t="s">
        <v>3</v>
      </c>
      <c r="V61" s="1">
        <v>8</v>
      </c>
      <c r="W61" s="44" t="s">
        <v>35</v>
      </c>
      <c r="X61" s="44" t="s">
        <v>35</v>
      </c>
      <c r="Y61" t="s">
        <v>266</v>
      </c>
      <c r="Z61" t="s">
        <v>254</v>
      </c>
      <c r="AA61" s="73">
        <v>7</v>
      </c>
      <c r="AB61" t="s">
        <v>262</v>
      </c>
      <c r="AC61" t="s">
        <v>1</v>
      </c>
      <c r="AD61" t="s">
        <v>233</v>
      </c>
      <c r="AE61" t="s">
        <v>35</v>
      </c>
      <c r="AF61" s="62" t="s">
        <v>35</v>
      </c>
      <c r="AG61" t="s">
        <v>1</v>
      </c>
      <c r="AH61" t="s">
        <v>35</v>
      </c>
      <c r="AJ61" t="s">
        <v>3</v>
      </c>
      <c r="AK61" t="s">
        <v>60</v>
      </c>
      <c r="AL61" t="s">
        <v>30</v>
      </c>
      <c r="AM61" t="s">
        <v>3</v>
      </c>
      <c r="AN61" s="1">
        <v>0.23</v>
      </c>
    </row>
    <row r="62" spans="1:40" x14ac:dyDescent="0.2">
      <c r="A62" s="21" t="s">
        <v>200</v>
      </c>
      <c r="B62" t="s">
        <v>142</v>
      </c>
      <c r="C62" t="s">
        <v>29</v>
      </c>
      <c r="D62" t="s">
        <v>0</v>
      </c>
      <c r="E62" t="s">
        <v>2</v>
      </c>
      <c r="F62" t="s">
        <v>38</v>
      </c>
      <c r="G62" t="s">
        <v>1</v>
      </c>
      <c r="H62" t="s">
        <v>1</v>
      </c>
      <c r="I62" t="s">
        <v>1</v>
      </c>
      <c r="J62" s="73">
        <v>7</v>
      </c>
      <c r="K62" t="s">
        <v>1</v>
      </c>
      <c r="L62" s="71">
        <v>1.0999999999999999E-2</v>
      </c>
      <c r="M62" s="71">
        <v>0</v>
      </c>
      <c r="N62" s="71">
        <v>1.0999999999999999E-2</v>
      </c>
      <c r="O62" s="71">
        <v>0</v>
      </c>
      <c r="P62" t="s">
        <v>262</v>
      </c>
      <c r="Q62" s="1">
        <v>55</v>
      </c>
      <c r="R62" t="s">
        <v>294</v>
      </c>
      <c r="S62" s="72">
        <v>128</v>
      </c>
      <c r="T62" s="44" t="s">
        <v>35</v>
      </c>
      <c r="U62" t="s">
        <v>3</v>
      </c>
      <c r="V62" s="1">
        <v>8</v>
      </c>
      <c r="W62" s="44" t="s">
        <v>35</v>
      </c>
      <c r="X62" s="44" t="s">
        <v>35</v>
      </c>
      <c r="Y62" t="s">
        <v>266</v>
      </c>
      <c r="Z62" t="s">
        <v>254</v>
      </c>
      <c r="AA62" s="73">
        <v>7</v>
      </c>
      <c r="AB62" t="s">
        <v>262</v>
      </c>
      <c r="AC62" t="s">
        <v>1</v>
      </c>
      <c r="AD62" t="s">
        <v>233</v>
      </c>
      <c r="AE62" t="s">
        <v>35</v>
      </c>
      <c r="AF62" s="62" t="s">
        <v>35</v>
      </c>
      <c r="AG62" t="s">
        <v>1</v>
      </c>
      <c r="AH62" t="s">
        <v>35</v>
      </c>
      <c r="AJ62" t="s">
        <v>3</v>
      </c>
      <c r="AK62" t="s">
        <v>60</v>
      </c>
      <c r="AL62" t="s">
        <v>30</v>
      </c>
      <c r="AM62" t="s">
        <v>3</v>
      </c>
      <c r="AN62" s="1">
        <v>0.23</v>
      </c>
    </row>
    <row r="63" spans="1:40" x14ac:dyDescent="0.2">
      <c r="A63" s="21" t="s">
        <v>201</v>
      </c>
      <c r="B63" t="s">
        <v>142</v>
      </c>
      <c r="C63" t="s">
        <v>29</v>
      </c>
      <c r="D63" t="s">
        <v>0</v>
      </c>
      <c r="E63" t="s">
        <v>2</v>
      </c>
      <c r="F63" t="s">
        <v>38</v>
      </c>
      <c r="G63" t="s">
        <v>1</v>
      </c>
      <c r="H63" t="s">
        <v>1</v>
      </c>
      <c r="I63" t="s">
        <v>1</v>
      </c>
      <c r="J63" s="73">
        <v>8</v>
      </c>
      <c r="K63" t="s">
        <v>1</v>
      </c>
      <c r="L63" s="71">
        <v>1.0999999999999999E-2</v>
      </c>
      <c r="M63" s="71">
        <v>0</v>
      </c>
      <c r="N63" s="71">
        <v>1.0999999999999999E-2</v>
      </c>
      <c r="O63" s="71">
        <v>0</v>
      </c>
      <c r="P63" t="s">
        <v>262</v>
      </c>
      <c r="Q63" s="1">
        <v>55</v>
      </c>
      <c r="R63" t="s">
        <v>294</v>
      </c>
      <c r="S63" s="72">
        <v>128</v>
      </c>
      <c r="T63" s="44" t="s">
        <v>35</v>
      </c>
      <c r="U63" t="s">
        <v>3</v>
      </c>
      <c r="V63" s="1">
        <v>8</v>
      </c>
      <c r="W63" s="44" t="s">
        <v>35</v>
      </c>
      <c r="X63" s="44" t="s">
        <v>35</v>
      </c>
      <c r="Y63" t="s">
        <v>266</v>
      </c>
      <c r="Z63" t="s">
        <v>254</v>
      </c>
      <c r="AA63" s="73">
        <v>8</v>
      </c>
      <c r="AB63" t="s">
        <v>262</v>
      </c>
      <c r="AC63" t="s">
        <v>1</v>
      </c>
      <c r="AD63" t="s">
        <v>233</v>
      </c>
      <c r="AE63" t="s">
        <v>35</v>
      </c>
      <c r="AF63" s="62" t="s">
        <v>35</v>
      </c>
      <c r="AG63" t="s">
        <v>1</v>
      </c>
      <c r="AH63" t="s">
        <v>35</v>
      </c>
      <c r="AJ63" t="s">
        <v>3</v>
      </c>
      <c r="AK63" t="s">
        <v>60</v>
      </c>
      <c r="AL63" t="s">
        <v>30</v>
      </c>
      <c r="AM63" t="s">
        <v>3</v>
      </c>
      <c r="AN63" s="1">
        <v>0.23</v>
      </c>
    </row>
    <row r="64" spans="1:40" x14ac:dyDescent="0.2">
      <c r="A64" s="21" t="s">
        <v>202</v>
      </c>
      <c r="B64" t="s">
        <v>142</v>
      </c>
      <c r="C64" t="s">
        <v>29</v>
      </c>
      <c r="D64" t="s">
        <v>0</v>
      </c>
      <c r="E64" t="s">
        <v>2</v>
      </c>
      <c r="F64" t="s">
        <v>38</v>
      </c>
      <c r="G64" t="s">
        <v>1</v>
      </c>
      <c r="H64" t="s">
        <v>1</v>
      </c>
      <c r="I64" t="s">
        <v>1</v>
      </c>
      <c r="J64" s="73">
        <v>10</v>
      </c>
      <c r="K64" t="s">
        <v>1</v>
      </c>
      <c r="L64" s="71">
        <v>0.02</v>
      </c>
      <c r="M64" s="71">
        <v>0</v>
      </c>
      <c r="N64" s="71">
        <v>0.02</v>
      </c>
      <c r="O64" s="71">
        <v>0</v>
      </c>
      <c r="P64" t="s">
        <v>262</v>
      </c>
      <c r="Q64" s="1">
        <v>55</v>
      </c>
      <c r="R64" t="s">
        <v>294</v>
      </c>
      <c r="S64" s="72">
        <v>121</v>
      </c>
      <c r="T64" s="44" t="s">
        <v>35</v>
      </c>
      <c r="U64" t="s">
        <v>3</v>
      </c>
      <c r="V64" s="1">
        <v>8</v>
      </c>
      <c r="W64" s="44" t="s">
        <v>35</v>
      </c>
      <c r="X64" s="44" t="s">
        <v>35</v>
      </c>
      <c r="Y64" t="s">
        <v>266</v>
      </c>
      <c r="Z64" t="s">
        <v>254</v>
      </c>
      <c r="AA64" s="73">
        <v>10</v>
      </c>
      <c r="AB64" t="s">
        <v>262</v>
      </c>
      <c r="AC64" t="s">
        <v>1</v>
      </c>
      <c r="AD64" t="s">
        <v>233</v>
      </c>
      <c r="AE64" t="s">
        <v>35</v>
      </c>
      <c r="AF64" s="62" t="s">
        <v>35</v>
      </c>
      <c r="AG64" t="s">
        <v>1</v>
      </c>
      <c r="AH64" t="s">
        <v>35</v>
      </c>
      <c r="AJ64" t="s">
        <v>3</v>
      </c>
      <c r="AK64" t="s">
        <v>60</v>
      </c>
      <c r="AL64" t="s">
        <v>30</v>
      </c>
      <c r="AM64" t="s">
        <v>3</v>
      </c>
      <c r="AN64" s="1">
        <v>0.23</v>
      </c>
    </row>
    <row r="65" spans="1:40" x14ac:dyDescent="0.2">
      <c r="A65" s="21" t="s">
        <v>203</v>
      </c>
      <c r="B65" t="s">
        <v>142</v>
      </c>
      <c r="C65" t="s">
        <v>29</v>
      </c>
      <c r="D65" t="s">
        <v>0</v>
      </c>
      <c r="E65" t="s">
        <v>2</v>
      </c>
      <c r="F65" t="s">
        <v>38</v>
      </c>
      <c r="G65" t="s">
        <v>1</v>
      </c>
      <c r="H65" t="s">
        <v>1</v>
      </c>
      <c r="I65" t="s">
        <v>1</v>
      </c>
      <c r="J65" s="73">
        <v>12</v>
      </c>
      <c r="K65" t="s">
        <v>1</v>
      </c>
      <c r="L65" s="71">
        <v>0.02</v>
      </c>
      <c r="M65" s="71">
        <v>0</v>
      </c>
      <c r="N65" s="71">
        <v>0.02</v>
      </c>
      <c r="O65" s="71">
        <v>0</v>
      </c>
      <c r="P65" t="s">
        <v>262</v>
      </c>
      <c r="Q65" s="1">
        <v>55</v>
      </c>
      <c r="R65" t="s">
        <v>294</v>
      </c>
      <c r="S65" s="72">
        <v>119</v>
      </c>
      <c r="T65" s="44" t="s">
        <v>35</v>
      </c>
      <c r="U65" t="s">
        <v>3</v>
      </c>
      <c r="V65" s="1">
        <v>8</v>
      </c>
      <c r="W65" s="44" t="s">
        <v>35</v>
      </c>
      <c r="X65" s="44" t="s">
        <v>35</v>
      </c>
      <c r="Y65" t="s">
        <v>266</v>
      </c>
      <c r="Z65" t="s">
        <v>254</v>
      </c>
      <c r="AA65" s="73">
        <v>12</v>
      </c>
      <c r="AB65" t="s">
        <v>262</v>
      </c>
      <c r="AC65" t="s">
        <v>1</v>
      </c>
      <c r="AD65" t="s">
        <v>233</v>
      </c>
      <c r="AE65" t="s">
        <v>35</v>
      </c>
      <c r="AF65" s="62" t="s">
        <v>35</v>
      </c>
      <c r="AG65" t="s">
        <v>1</v>
      </c>
      <c r="AH65" t="s">
        <v>35</v>
      </c>
      <c r="AJ65" t="s">
        <v>3</v>
      </c>
      <c r="AK65" t="s">
        <v>60</v>
      </c>
      <c r="AL65" t="s">
        <v>30</v>
      </c>
      <c r="AM65" t="s">
        <v>3</v>
      </c>
      <c r="AN65" s="1">
        <v>0.23</v>
      </c>
    </row>
    <row r="66" spans="1:40" x14ac:dyDescent="0.2">
      <c r="A66" s="21" t="s">
        <v>204</v>
      </c>
      <c r="B66" t="s">
        <v>142</v>
      </c>
      <c r="C66" t="s">
        <v>29</v>
      </c>
      <c r="D66" t="s">
        <v>0</v>
      </c>
      <c r="E66" t="s">
        <v>2</v>
      </c>
      <c r="F66" t="s">
        <v>38</v>
      </c>
      <c r="G66" t="s">
        <v>1</v>
      </c>
      <c r="H66" t="s">
        <v>1</v>
      </c>
      <c r="I66" t="s">
        <v>1</v>
      </c>
      <c r="J66" s="73">
        <v>10</v>
      </c>
      <c r="K66" t="s">
        <v>1</v>
      </c>
      <c r="L66" s="71">
        <v>2.1999999999999999E-2</v>
      </c>
      <c r="M66" s="71">
        <v>0</v>
      </c>
      <c r="N66" s="71">
        <v>2.1999999999999999E-2</v>
      </c>
      <c r="O66" s="71">
        <v>0</v>
      </c>
      <c r="P66" t="s">
        <v>262</v>
      </c>
      <c r="Q66" s="70">
        <v>55</v>
      </c>
      <c r="R66" s="71" t="s">
        <v>294</v>
      </c>
      <c r="S66" s="72">
        <v>137</v>
      </c>
      <c r="T66" s="44" t="s">
        <v>35</v>
      </c>
      <c r="U66" t="s">
        <v>3</v>
      </c>
      <c r="V66" s="1">
        <v>8</v>
      </c>
      <c r="W66" s="44" t="s">
        <v>35</v>
      </c>
      <c r="X66" s="44" t="s">
        <v>35</v>
      </c>
      <c r="Y66" t="s">
        <v>266</v>
      </c>
      <c r="Z66" t="s">
        <v>254</v>
      </c>
      <c r="AA66" s="73">
        <v>10</v>
      </c>
      <c r="AB66" t="s">
        <v>262</v>
      </c>
      <c r="AC66" t="s">
        <v>1</v>
      </c>
      <c r="AD66" t="s">
        <v>233</v>
      </c>
      <c r="AE66" t="s">
        <v>35</v>
      </c>
      <c r="AF66" s="62" t="s">
        <v>35</v>
      </c>
      <c r="AG66" t="s">
        <v>1</v>
      </c>
      <c r="AH66" t="s">
        <v>35</v>
      </c>
      <c r="AJ66" t="s">
        <v>3</v>
      </c>
      <c r="AK66" t="s">
        <v>60</v>
      </c>
      <c r="AL66" t="s">
        <v>30</v>
      </c>
      <c r="AM66" t="s">
        <v>3</v>
      </c>
      <c r="AN66" s="1">
        <v>0.23</v>
      </c>
    </row>
    <row r="67" spans="1:40" x14ac:dyDescent="0.2">
      <c r="A67" s="21" t="s">
        <v>205</v>
      </c>
      <c r="B67" t="s">
        <v>142</v>
      </c>
      <c r="C67" t="s">
        <v>29</v>
      </c>
      <c r="D67" t="s">
        <v>0</v>
      </c>
      <c r="E67" t="s">
        <v>2</v>
      </c>
      <c r="F67" t="s">
        <v>38</v>
      </c>
      <c r="G67" t="s">
        <v>1</v>
      </c>
      <c r="H67" t="s">
        <v>1</v>
      </c>
      <c r="I67" t="s">
        <v>1</v>
      </c>
      <c r="J67" s="73">
        <v>11</v>
      </c>
      <c r="K67" t="s">
        <v>1</v>
      </c>
      <c r="L67" s="71">
        <v>2.1999999999999999E-2</v>
      </c>
      <c r="M67" s="71">
        <v>0</v>
      </c>
      <c r="N67" s="71">
        <v>2.1999999999999999E-2</v>
      </c>
      <c r="O67" s="71">
        <v>0</v>
      </c>
      <c r="P67" t="s">
        <v>262</v>
      </c>
      <c r="Q67" s="1">
        <v>55</v>
      </c>
      <c r="R67" t="s">
        <v>294</v>
      </c>
      <c r="S67" s="72">
        <v>138</v>
      </c>
      <c r="T67" s="44" t="s">
        <v>35</v>
      </c>
      <c r="U67" t="s">
        <v>3</v>
      </c>
      <c r="V67" s="1">
        <v>8</v>
      </c>
      <c r="W67" s="44" t="s">
        <v>35</v>
      </c>
      <c r="X67" s="44" t="s">
        <v>35</v>
      </c>
      <c r="Y67" t="s">
        <v>266</v>
      </c>
      <c r="Z67" t="s">
        <v>254</v>
      </c>
      <c r="AA67" s="73">
        <v>11</v>
      </c>
      <c r="AB67" t="s">
        <v>262</v>
      </c>
      <c r="AC67" t="s">
        <v>1</v>
      </c>
      <c r="AD67" t="s">
        <v>233</v>
      </c>
      <c r="AE67" t="s">
        <v>35</v>
      </c>
      <c r="AF67" s="62" t="s">
        <v>35</v>
      </c>
      <c r="AG67" t="s">
        <v>1</v>
      </c>
      <c r="AH67" t="s">
        <v>35</v>
      </c>
      <c r="AJ67" t="s">
        <v>3</v>
      </c>
      <c r="AK67" t="s">
        <v>60</v>
      </c>
      <c r="AL67" t="s">
        <v>30</v>
      </c>
      <c r="AM67" t="s">
        <v>3</v>
      </c>
      <c r="AN67" s="1">
        <v>0.23</v>
      </c>
    </row>
    <row r="68" spans="1:40" x14ac:dyDescent="0.2">
      <c r="A68" s="21" t="s">
        <v>206</v>
      </c>
      <c r="B68" t="s">
        <v>142</v>
      </c>
      <c r="C68" t="s">
        <v>29</v>
      </c>
      <c r="D68" t="s">
        <v>0</v>
      </c>
      <c r="E68" t="s">
        <v>2</v>
      </c>
      <c r="F68" t="s">
        <v>38</v>
      </c>
      <c r="G68" t="s">
        <v>1</v>
      </c>
      <c r="H68" t="s">
        <v>1</v>
      </c>
      <c r="I68" t="s">
        <v>1</v>
      </c>
      <c r="J68" s="73">
        <v>12</v>
      </c>
      <c r="K68" t="s">
        <v>1</v>
      </c>
      <c r="L68" s="71">
        <v>2.1999999999999999E-2</v>
      </c>
      <c r="M68" s="71">
        <v>0</v>
      </c>
      <c r="N68" s="71">
        <v>2.1999999999999999E-2</v>
      </c>
      <c r="O68" s="71">
        <v>0</v>
      </c>
      <c r="P68" t="s">
        <v>262</v>
      </c>
      <c r="Q68" s="1">
        <v>55</v>
      </c>
      <c r="R68" t="s">
        <v>294</v>
      </c>
      <c r="S68" s="72">
        <v>140</v>
      </c>
      <c r="T68" s="44" t="s">
        <v>35</v>
      </c>
      <c r="U68" t="s">
        <v>3</v>
      </c>
      <c r="V68" s="1">
        <v>8</v>
      </c>
      <c r="W68" s="44" t="s">
        <v>35</v>
      </c>
      <c r="X68" s="44" t="s">
        <v>35</v>
      </c>
      <c r="Y68" t="s">
        <v>266</v>
      </c>
      <c r="Z68" t="s">
        <v>254</v>
      </c>
      <c r="AA68" s="73">
        <v>12</v>
      </c>
      <c r="AB68" t="s">
        <v>262</v>
      </c>
      <c r="AC68" t="s">
        <v>1</v>
      </c>
      <c r="AD68" t="s">
        <v>233</v>
      </c>
      <c r="AE68" t="s">
        <v>35</v>
      </c>
      <c r="AF68" s="62" t="s">
        <v>35</v>
      </c>
      <c r="AG68" t="s">
        <v>1</v>
      </c>
      <c r="AH68" t="s">
        <v>35</v>
      </c>
      <c r="AJ68" t="s">
        <v>3</v>
      </c>
      <c r="AK68" t="s">
        <v>60</v>
      </c>
      <c r="AL68" t="s">
        <v>30</v>
      </c>
      <c r="AM68" t="s">
        <v>3</v>
      </c>
      <c r="AN68" s="1">
        <v>0.23</v>
      </c>
    </row>
    <row r="69" spans="1:40" x14ac:dyDescent="0.2">
      <c r="A69" s="21" t="s">
        <v>207</v>
      </c>
      <c r="B69" t="s">
        <v>142</v>
      </c>
      <c r="C69" t="s">
        <v>29</v>
      </c>
      <c r="D69" t="s">
        <v>0</v>
      </c>
      <c r="E69" t="s">
        <v>2</v>
      </c>
      <c r="F69" t="s">
        <v>38</v>
      </c>
      <c r="G69" t="s">
        <v>1</v>
      </c>
      <c r="H69" t="s">
        <v>1</v>
      </c>
      <c r="I69" t="s">
        <v>1</v>
      </c>
      <c r="J69" s="73">
        <v>6</v>
      </c>
      <c r="K69" t="s">
        <v>1</v>
      </c>
      <c r="L69" s="71">
        <v>1.0999999999999999E-2</v>
      </c>
      <c r="M69" s="71">
        <v>0</v>
      </c>
      <c r="N69" s="71">
        <v>1.0999999999999999E-2</v>
      </c>
      <c r="O69" s="71">
        <v>0</v>
      </c>
      <c r="P69" t="s">
        <v>262</v>
      </c>
      <c r="Q69" s="1">
        <v>55</v>
      </c>
      <c r="R69" t="s">
        <v>294</v>
      </c>
      <c r="S69" s="72">
        <v>127</v>
      </c>
      <c r="T69" s="44" t="s">
        <v>35</v>
      </c>
      <c r="U69" t="s">
        <v>3</v>
      </c>
      <c r="V69" s="1">
        <v>8</v>
      </c>
      <c r="W69" s="44" t="s">
        <v>35</v>
      </c>
      <c r="X69" s="44" t="s">
        <v>35</v>
      </c>
      <c r="Y69" t="s">
        <v>31</v>
      </c>
      <c r="Z69" t="s">
        <v>254</v>
      </c>
      <c r="AA69" s="73">
        <v>6</v>
      </c>
      <c r="AB69" t="s">
        <v>3</v>
      </c>
      <c r="AC69" t="s">
        <v>3</v>
      </c>
      <c r="AD69" s="71" t="s">
        <v>118</v>
      </c>
      <c r="AE69" t="s">
        <v>3</v>
      </c>
      <c r="AF69" s="79" t="s">
        <v>321</v>
      </c>
      <c r="AG69" t="s">
        <v>3</v>
      </c>
      <c r="AH69" t="s">
        <v>3</v>
      </c>
      <c r="AJ69" t="s">
        <v>3</v>
      </c>
      <c r="AK69" t="s">
        <v>60</v>
      </c>
      <c r="AL69" t="s">
        <v>30</v>
      </c>
      <c r="AM69" t="s">
        <v>3</v>
      </c>
      <c r="AN69" s="1">
        <v>0.23</v>
      </c>
    </row>
    <row r="70" spans="1:40" x14ac:dyDescent="0.2">
      <c r="A70" s="21" t="s">
        <v>208</v>
      </c>
      <c r="B70" t="s">
        <v>142</v>
      </c>
      <c r="C70" t="s">
        <v>29</v>
      </c>
      <c r="D70" t="s">
        <v>0</v>
      </c>
      <c r="E70" t="s">
        <v>2</v>
      </c>
      <c r="F70" t="s">
        <v>38</v>
      </c>
      <c r="G70" t="s">
        <v>1</v>
      </c>
      <c r="H70" t="s">
        <v>1</v>
      </c>
      <c r="I70" t="s">
        <v>1</v>
      </c>
      <c r="J70" s="73">
        <v>7</v>
      </c>
      <c r="K70" t="s">
        <v>1</v>
      </c>
      <c r="L70" s="71">
        <v>1.0999999999999999E-2</v>
      </c>
      <c r="M70" s="71">
        <v>0</v>
      </c>
      <c r="N70" s="71">
        <v>1.0999999999999999E-2</v>
      </c>
      <c r="O70" s="71">
        <v>0</v>
      </c>
      <c r="P70" t="s">
        <v>262</v>
      </c>
      <c r="Q70" s="1">
        <v>55</v>
      </c>
      <c r="R70" t="s">
        <v>294</v>
      </c>
      <c r="S70" s="72">
        <v>128</v>
      </c>
      <c r="T70" s="44" t="s">
        <v>35</v>
      </c>
      <c r="U70" t="s">
        <v>3</v>
      </c>
      <c r="V70" s="1">
        <v>8</v>
      </c>
      <c r="W70" s="44" t="s">
        <v>35</v>
      </c>
      <c r="X70" s="44" t="s">
        <v>35</v>
      </c>
      <c r="Y70" t="s">
        <v>31</v>
      </c>
      <c r="Z70" t="s">
        <v>254</v>
      </c>
      <c r="AA70" s="73">
        <v>7</v>
      </c>
      <c r="AB70" t="s">
        <v>3</v>
      </c>
      <c r="AC70" t="s">
        <v>3</v>
      </c>
      <c r="AD70" s="71" t="s">
        <v>118</v>
      </c>
      <c r="AE70" t="s">
        <v>3</v>
      </c>
      <c r="AF70" s="79" t="s">
        <v>239</v>
      </c>
      <c r="AG70" t="s">
        <v>3</v>
      </c>
      <c r="AH70" t="s">
        <v>3</v>
      </c>
      <c r="AJ70" t="s">
        <v>3</v>
      </c>
      <c r="AK70" t="s">
        <v>60</v>
      </c>
      <c r="AL70" t="s">
        <v>30</v>
      </c>
      <c r="AM70" t="s">
        <v>3</v>
      </c>
      <c r="AN70" s="1">
        <v>0.23</v>
      </c>
    </row>
    <row r="71" spans="1:40" x14ac:dyDescent="0.2">
      <c r="A71" s="21" t="s">
        <v>209</v>
      </c>
      <c r="B71" t="s">
        <v>142</v>
      </c>
      <c r="C71" t="s">
        <v>29</v>
      </c>
      <c r="D71" t="s">
        <v>0</v>
      </c>
      <c r="E71" t="s">
        <v>2</v>
      </c>
      <c r="F71" t="s">
        <v>38</v>
      </c>
      <c r="G71" t="s">
        <v>1</v>
      </c>
      <c r="H71" t="s">
        <v>1</v>
      </c>
      <c r="I71" t="s">
        <v>1</v>
      </c>
      <c r="J71" s="73">
        <v>7</v>
      </c>
      <c r="K71" t="s">
        <v>1</v>
      </c>
      <c r="L71" s="71">
        <v>1.0999999999999999E-2</v>
      </c>
      <c r="M71" s="71">
        <v>0</v>
      </c>
      <c r="N71" s="71">
        <v>1.0999999999999999E-2</v>
      </c>
      <c r="O71" s="71">
        <v>0</v>
      </c>
      <c r="P71" t="s">
        <v>262</v>
      </c>
      <c r="Q71" s="1">
        <v>55</v>
      </c>
      <c r="R71" t="s">
        <v>294</v>
      </c>
      <c r="S71" s="72">
        <v>128</v>
      </c>
      <c r="T71" s="44" t="s">
        <v>35</v>
      </c>
      <c r="U71" t="s">
        <v>3</v>
      </c>
      <c r="V71" s="1">
        <v>8</v>
      </c>
      <c r="W71" s="44" t="s">
        <v>35</v>
      </c>
      <c r="X71" s="44" t="s">
        <v>35</v>
      </c>
      <c r="Y71" t="s">
        <v>31</v>
      </c>
      <c r="Z71" t="s">
        <v>254</v>
      </c>
      <c r="AA71" s="73">
        <v>7</v>
      </c>
      <c r="AB71" t="s">
        <v>3</v>
      </c>
      <c r="AC71" t="s">
        <v>3</v>
      </c>
      <c r="AD71" s="71" t="s">
        <v>118</v>
      </c>
      <c r="AE71" t="s">
        <v>3</v>
      </c>
      <c r="AF71" s="79" t="s">
        <v>239</v>
      </c>
      <c r="AG71" t="s">
        <v>3</v>
      </c>
      <c r="AH71" t="s">
        <v>3</v>
      </c>
      <c r="AJ71" t="s">
        <v>3</v>
      </c>
      <c r="AK71" t="s">
        <v>60</v>
      </c>
      <c r="AL71" t="s">
        <v>30</v>
      </c>
      <c r="AM71" t="s">
        <v>3</v>
      </c>
      <c r="AN71" s="1">
        <v>0.23</v>
      </c>
    </row>
    <row r="72" spans="1:40" x14ac:dyDescent="0.2">
      <c r="A72" s="21" t="s">
        <v>210</v>
      </c>
      <c r="B72" t="s">
        <v>142</v>
      </c>
      <c r="C72" t="s">
        <v>29</v>
      </c>
      <c r="D72" t="s">
        <v>0</v>
      </c>
      <c r="E72" t="s">
        <v>2</v>
      </c>
      <c r="F72" t="s">
        <v>38</v>
      </c>
      <c r="G72" t="s">
        <v>1</v>
      </c>
      <c r="H72" t="s">
        <v>1</v>
      </c>
      <c r="I72" t="s">
        <v>1</v>
      </c>
      <c r="J72" s="73">
        <v>8</v>
      </c>
      <c r="K72" t="s">
        <v>1</v>
      </c>
      <c r="L72" s="71">
        <v>1.0999999999999999E-2</v>
      </c>
      <c r="M72" s="71">
        <v>0</v>
      </c>
      <c r="N72" s="71">
        <v>1.0999999999999999E-2</v>
      </c>
      <c r="O72" s="71">
        <v>0</v>
      </c>
      <c r="P72" t="s">
        <v>262</v>
      </c>
      <c r="Q72" s="1">
        <v>55</v>
      </c>
      <c r="R72" t="s">
        <v>294</v>
      </c>
      <c r="S72" s="72">
        <v>128</v>
      </c>
      <c r="T72" s="44" t="s">
        <v>35</v>
      </c>
      <c r="U72" t="s">
        <v>3</v>
      </c>
      <c r="V72" s="1">
        <v>8</v>
      </c>
      <c r="W72" s="44" t="s">
        <v>35</v>
      </c>
      <c r="X72" s="44" t="s">
        <v>35</v>
      </c>
      <c r="Y72" t="s">
        <v>31</v>
      </c>
      <c r="Z72" t="s">
        <v>254</v>
      </c>
      <c r="AA72" s="73">
        <v>8</v>
      </c>
      <c r="AB72" t="s">
        <v>3</v>
      </c>
      <c r="AC72" t="s">
        <v>3</v>
      </c>
      <c r="AD72" s="71" t="s">
        <v>118</v>
      </c>
      <c r="AE72" t="s">
        <v>3</v>
      </c>
      <c r="AF72" s="79" t="s">
        <v>239</v>
      </c>
      <c r="AG72" t="s">
        <v>3</v>
      </c>
      <c r="AH72" t="s">
        <v>3</v>
      </c>
      <c r="AJ72" t="s">
        <v>3</v>
      </c>
      <c r="AK72" t="s">
        <v>60</v>
      </c>
      <c r="AL72" t="s">
        <v>30</v>
      </c>
      <c r="AM72" t="s">
        <v>3</v>
      </c>
      <c r="AN72" s="1">
        <v>0.23</v>
      </c>
    </row>
    <row r="73" spans="1:40" x14ac:dyDescent="0.2">
      <c r="A73" s="21" t="s">
        <v>211</v>
      </c>
      <c r="B73" t="s">
        <v>142</v>
      </c>
      <c r="C73" t="s">
        <v>29</v>
      </c>
      <c r="D73" t="s">
        <v>0</v>
      </c>
      <c r="E73" t="s">
        <v>2</v>
      </c>
      <c r="F73" t="s">
        <v>38</v>
      </c>
      <c r="G73" t="s">
        <v>1</v>
      </c>
      <c r="H73" t="s">
        <v>1</v>
      </c>
      <c r="I73" t="s">
        <v>1</v>
      </c>
      <c r="J73" s="73">
        <v>10</v>
      </c>
      <c r="K73" t="s">
        <v>1</v>
      </c>
      <c r="L73" s="71">
        <v>0.02</v>
      </c>
      <c r="M73" s="71">
        <v>0</v>
      </c>
      <c r="N73" s="71">
        <v>0.02</v>
      </c>
      <c r="O73" s="71">
        <v>0</v>
      </c>
      <c r="P73" t="s">
        <v>262</v>
      </c>
      <c r="Q73" s="1">
        <v>55</v>
      </c>
      <c r="R73" t="s">
        <v>294</v>
      </c>
      <c r="S73" s="72">
        <v>121</v>
      </c>
      <c r="T73" s="44" t="s">
        <v>35</v>
      </c>
      <c r="U73" t="s">
        <v>3</v>
      </c>
      <c r="V73" s="1">
        <v>8</v>
      </c>
      <c r="W73" s="44" t="s">
        <v>35</v>
      </c>
      <c r="X73" s="44" t="s">
        <v>35</v>
      </c>
      <c r="Y73" t="s">
        <v>31</v>
      </c>
      <c r="Z73" t="s">
        <v>254</v>
      </c>
      <c r="AA73" s="73">
        <v>10</v>
      </c>
      <c r="AB73" t="s">
        <v>3</v>
      </c>
      <c r="AC73" t="s">
        <v>3</v>
      </c>
      <c r="AD73" s="71" t="s">
        <v>118</v>
      </c>
      <c r="AE73" t="s">
        <v>3</v>
      </c>
      <c r="AF73" s="79" t="s">
        <v>322</v>
      </c>
      <c r="AG73" t="s">
        <v>3</v>
      </c>
      <c r="AH73" t="s">
        <v>3</v>
      </c>
      <c r="AJ73" t="s">
        <v>3</v>
      </c>
      <c r="AK73" t="s">
        <v>60</v>
      </c>
      <c r="AL73" t="s">
        <v>30</v>
      </c>
      <c r="AM73" t="s">
        <v>3</v>
      </c>
      <c r="AN73" s="1">
        <v>0.23</v>
      </c>
    </row>
    <row r="74" spans="1:40" x14ac:dyDescent="0.2">
      <c r="A74" s="21" t="s">
        <v>212</v>
      </c>
      <c r="B74" t="s">
        <v>142</v>
      </c>
      <c r="C74" t="s">
        <v>29</v>
      </c>
      <c r="D74" t="s">
        <v>0</v>
      </c>
      <c r="E74" t="s">
        <v>2</v>
      </c>
      <c r="F74" t="s">
        <v>38</v>
      </c>
      <c r="G74" t="s">
        <v>1</v>
      </c>
      <c r="H74" t="s">
        <v>1</v>
      </c>
      <c r="I74" t="s">
        <v>1</v>
      </c>
      <c r="J74" s="73">
        <v>12</v>
      </c>
      <c r="K74" t="s">
        <v>1</v>
      </c>
      <c r="L74" s="71">
        <v>0.02</v>
      </c>
      <c r="M74" s="71">
        <v>0</v>
      </c>
      <c r="N74" s="71">
        <v>0.02</v>
      </c>
      <c r="O74" s="71">
        <v>0</v>
      </c>
      <c r="P74" t="s">
        <v>262</v>
      </c>
      <c r="Q74" s="1">
        <v>55</v>
      </c>
      <c r="R74" t="s">
        <v>294</v>
      </c>
      <c r="S74" s="72">
        <v>119</v>
      </c>
      <c r="T74" s="44" t="s">
        <v>35</v>
      </c>
      <c r="U74" t="s">
        <v>3</v>
      </c>
      <c r="V74" s="1">
        <v>8</v>
      </c>
      <c r="W74" s="44" t="s">
        <v>35</v>
      </c>
      <c r="X74" s="44" t="s">
        <v>35</v>
      </c>
      <c r="Y74" t="s">
        <v>31</v>
      </c>
      <c r="Z74" t="s">
        <v>254</v>
      </c>
      <c r="AA74" s="73">
        <v>12</v>
      </c>
      <c r="AB74" t="s">
        <v>3</v>
      </c>
      <c r="AC74" t="s">
        <v>3</v>
      </c>
      <c r="AD74" s="71" t="s">
        <v>118</v>
      </c>
      <c r="AE74" t="s">
        <v>3</v>
      </c>
      <c r="AF74" s="79" t="s">
        <v>322</v>
      </c>
      <c r="AG74" t="s">
        <v>3</v>
      </c>
      <c r="AH74" t="s">
        <v>3</v>
      </c>
      <c r="AJ74" t="s">
        <v>3</v>
      </c>
      <c r="AK74" t="s">
        <v>60</v>
      </c>
      <c r="AL74" t="s">
        <v>30</v>
      </c>
      <c r="AM74" t="s">
        <v>3</v>
      </c>
      <c r="AN74" s="1">
        <v>0.23</v>
      </c>
    </row>
    <row r="75" spans="1:40" x14ac:dyDescent="0.2">
      <c r="A75" s="21" t="s">
        <v>213</v>
      </c>
      <c r="B75" t="s">
        <v>142</v>
      </c>
      <c r="C75" t="s">
        <v>29</v>
      </c>
      <c r="D75" t="s">
        <v>0</v>
      </c>
      <c r="E75" t="s">
        <v>2</v>
      </c>
      <c r="F75" t="s">
        <v>38</v>
      </c>
      <c r="G75" t="s">
        <v>1</v>
      </c>
      <c r="H75" t="s">
        <v>1</v>
      </c>
      <c r="I75" t="s">
        <v>1</v>
      </c>
      <c r="J75" s="73">
        <v>10</v>
      </c>
      <c r="K75" t="s">
        <v>1</v>
      </c>
      <c r="L75" s="71">
        <v>2.1999999999999999E-2</v>
      </c>
      <c r="M75" s="71">
        <v>0</v>
      </c>
      <c r="N75" s="71">
        <v>2.1999999999999999E-2</v>
      </c>
      <c r="O75" s="71">
        <v>0</v>
      </c>
      <c r="P75" t="s">
        <v>262</v>
      </c>
      <c r="Q75" s="70">
        <v>55</v>
      </c>
      <c r="R75" s="71" t="s">
        <v>294</v>
      </c>
      <c r="S75" s="72">
        <v>137</v>
      </c>
      <c r="T75" s="44" t="s">
        <v>35</v>
      </c>
      <c r="U75" t="s">
        <v>3</v>
      </c>
      <c r="V75" s="1">
        <v>8</v>
      </c>
      <c r="W75" s="44" t="s">
        <v>35</v>
      </c>
      <c r="X75" s="44" t="s">
        <v>35</v>
      </c>
      <c r="Y75" t="s">
        <v>31</v>
      </c>
      <c r="Z75" t="s">
        <v>254</v>
      </c>
      <c r="AA75" s="73">
        <v>10</v>
      </c>
      <c r="AB75" t="s">
        <v>3</v>
      </c>
      <c r="AC75" t="s">
        <v>3</v>
      </c>
      <c r="AD75" s="71" t="s">
        <v>118</v>
      </c>
      <c r="AE75" t="s">
        <v>3</v>
      </c>
      <c r="AF75" s="79" t="s">
        <v>323</v>
      </c>
      <c r="AG75" t="s">
        <v>3</v>
      </c>
      <c r="AH75" t="s">
        <v>3</v>
      </c>
      <c r="AJ75" t="s">
        <v>3</v>
      </c>
      <c r="AK75" t="s">
        <v>60</v>
      </c>
      <c r="AL75" t="s">
        <v>30</v>
      </c>
      <c r="AM75" t="s">
        <v>3</v>
      </c>
      <c r="AN75" s="1">
        <v>0.23</v>
      </c>
    </row>
    <row r="76" spans="1:40" x14ac:dyDescent="0.2">
      <c r="A76" s="21" t="s">
        <v>214</v>
      </c>
      <c r="B76" t="s">
        <v>142</v>
      </c>
      <c r="C76" t="s">
        <v>29</v>
      </c>
      <c r="D76" t="s">
        <v>0</v>
      </c>
      <c r="E76" t="s">
        <v>2</v>
      </c>
      <c r="F76" t="s">
        <v>38</v>
      </c>
      <c r="G76" t="s">
        <v>1</v>
      </c>
      <c r="H76" t="s">
        <v>1</v>
      </c>
      <c r="I76" t="s">
        <v>1</v>
      </c>
      <c r="J76" s="73">
        <v>11</v>
      </c>
      <c r="K76" t="s">
        <v>1</v>
      </c>
      <c r="L76" s="71">
        <v>2.1999999999999999E-2</v>
      </c>
      <c r="M76" s="71">
        <v>0</v>
      </c>
      <c r="N76" s="71">
        <v>2.1999999999999999E-2</v>
      </c>
      <c r="O76" s="71">
        <v>0</v>
      </c>
      <c r="P76" t="s">
        <v>262</v>
      </c>
      <c r="Q76" s="1">
        <v>55</v>
      </c>
      <c r="R76" t="s">
        <v>294</v>
      </c>
      <c r="S76" s="72">
        <v>138</v>
      </c>
      <c r="T76" s="44" t="s">
        <v>35</v>
      </c>
      <c r="U76" t="s">
        <v>3</v>
      </c>
      <c r="V76" s="1">
        <v>8</v>
      </c>
      <c r="W76" s="44" t="s">
        <v>35</v>
      </c>
      <c r="X76" s="44" t="s">
        <v>35</v>
      </c>
      <c r="Y76" t="s">
        <v>31</v>
      </c>
      <c r="Z76" t="s">
        <v>254</v>
      </c>
      <c r="AA76" s="73">
        <v>11</v>
      </c>
      <c r="AB76" t="s">
        <v>3</v>
      </c>
      <c r="AC76" t="s">
        <v>3</v>
      </c>
      <c r="AD76" s="71" t="s">
        <v>118</v>
      </c>
      <c r="AE76" t="s">
        <v>3</v>
      </c>
      <c r="AF76" s="79" t="s">
        <v>323</v>
      </c>
      <c r="AG76" t="s">
        <v>3</v>
      </c>
      <c r="AH76" t="s">
        <v>3</v>
      </c>
      <c r="AJ76" t="s">
        <v>3</v>
      </c>
      <c r="AK76" t="s">
        <v>60</v>
      </c>
      <c r="AL76" t="s">
        <v>30</v>
      </c>
      <c r="AM76" t="s">
        <v>3</v>
      </c>
      <c r="AN76" s="1">
        <v>0.23</v>
      </c>
    </row>
    <row r="77" spans="1:40" x14ac:dyDescent="0.2">
      <c r="A77" s="21" t="s">
        <v>215</v>
      </c>
      <c r="B77" t="s">
        <v>142</v>
      </c>
      <c r="C77" t="s">
        <v>29</v>
      </c>
      <c r="D77" t="s">
        <v>0</v>
      </c>
      <c r="E77" t="s">
        <v>2</v>
      </c>
      <c r="F77" t="s">
        <v>38</v>
      </c>
      <c r="G77" t="s">
        <v>1</v>
      </c>
      <c r="H77" t="s">
        <v>1</v>
      </c>
      <c r="I77" t="s">
        <v>1</v>
      </c>
      <c r="J77" s="73">
        <v>12</v>
      </c>
      <c r="K77" t="s">
        <v>1</v>
      </c>
      <c r="L77" s="71">
        <v>2.1999999999999999E-2</v>
      </c>
      <c r="M77" s="71">
        <v>0</v>
      </c>
      <c r="N77" s="71">
        <v>2.1999999999999999E-2</v>
      </c>
      <c r="O77" s="71">
        <v>0</v>
      </c>
      <c r="P77" t="s">
        <v>262</v>
      </c>
      <c r="Q77" s="1">
        <v>55</v>
      </c>
      <c r="R77" t="s">
        <v>294</v>
      </c>
      <c r="S77" s="72">
        <v>140</v>
      </c>
      <c r="T77" s="44" t="s">
        <v>35</v>
      </c>
      <c r="U77" t="s">
        <v>3</v>
      </c>
      <c r="V77" s="1">
        <v>8</v>
      </c>
      <c r="W77" s="44" t="s">
        <v>35</v>
      </c>
      <c r="X77" s="44" t="s">
        <v>35</v>
      </c>
      <c r="Y77" t="s">
        <v>31</v>
      </c>
      <c r="Z77" t="s">
        <v>254</v>
      </c>
      <c r="AA77" s="73">
        <v>12</v>
      </c>
      <c r="AB77" t="s">
        <v>3</v>
      </c>
      <c r="AC77" t="s">
        <v>3</v>
      </c>
      <c r="AD77" s="71" t="s">
        <v>118</v>
      </c>
      <c r="AE77" t="s">
        <v>3</v>
      </c>
      <c r="AF77" s="79" t="s">
        <v>323</v>
      </c>
      <c r="AG77" t="s">
        <v>3</v>
      </c>
      <c r="AH77" t="s">
        <v>3</v>
      </c>
      <c r="AJ77" t="s">
        <v>3</v>
      </c>
      <c r="AK77" t="s">
        <v>60</v>
      </c>
      <c r="AL77" t="s">
        <v>30</v>
      </c>
      <c r="AM77" t="s">
        <v>3</v>
      </c>
      <c r="AN77" s="1">
        <v>0.23</v>
      </c>
    </row>
    <row r="78" spans="1:40" x14ac:dyDescent="0.2">
      <c r="A78" s="21" t="s">
        <v>216</v>
      </c>
      <c r="B78" t="s">
        <v>142</v>
      </c>
      <c r="C78" t="s">
        <v>29</v>
      </c>
      <c r="D78" t="s">
        <v>0</v>
      </c>
      <c r="E78" t="s">
        <v>2</v>
      </c>
      <c r="F78" t="s">
        <v>38</v>
      </c>
      <c r="G78" t="s">
        <v>1</v>
      </c>
      <c r="H78" t="s">
        <v>1</v>
      </c>
      <c r="I78" t="s">
        <v>1</v>
      </c>
      <c r="J78" s="70">
        <v>4</v>
      </c>
      <c r="K78" t="s">
        <v>1</v>
      </c>
      <c r="L78" s="71">
        <v>1.4999999999999999E-2</v>
      </c>
      <c r="M78" s="71">
        <v>1.4E-2</v>
      </c>
      <c r="N78" s="71">
        <v>1.4999999999999999E-2</v>
      </c>
      <c r="O78" s="71">
        <v>3.3000000000000002E-2</v>
      </c>
      <c r="P78" t="s">
        <v>3</v>
      </c>
      <c r="Q78" s="1">
        <v>55</v>
      </c>
      <c r="R78" t="s">
        <v>294</v>
      </c>
      <c r="S78" s="72">
        <v>129</v>
      </c>
      <c r="T78" s="44" t="s">
        <v>35</v>
      </c>
      <c r="U78" t="s">
        <v>3</v>
      </c>
      <c r="V78" s="1">
        <v>8</v>
      </c>
      <c r="W78" s="44" t="s">
        <v>35</v>
      </c>
      <c r="X78" s="44" t="s">
        <v>35</v>
      </c>
      <c r="Y78" t="s">
        <v>31</v>
      </c>
      <c r="Z78" t="s">
        <v>254</v>
      </c>
      <c r="AA78" s="70">
        <v>4</v>
      </c>
      <c r="AB78" t="s">
        <v>3</v>
      </c>
      <c r="AC78" t="s">
        <v>3</v>
      </c>
      <c r="AD78" s="71" t="s">
        <v>5</v>
      </c>
      <c r="AE78" t="s">
        <v>3</v>
      </c>
      <c r="AF78" s="79" t="s">
        <v>324</v>
      </c>
      <c r="AG78" t="s">
        <v>3</v>
      </c>
      <c r="AH78" t="s">
        <v>3</v>
      </c>
      <c r="AJ78" t="s">
        <v>3</v>
      </c>
      <c r="AK78" t="s">
        <v>141</v>
      </c>
      <c r="AL78" t="s">
        <v>30</v>
      </c>
      <c r="AM78" t="s">
        <v>3</v>
      </c>
      <c r="AN78" s="1">
        <v>0.2</v>
      </c>
    </row>
    <row r="79" spans="1:40" x14ac:dyDescent="0.2">
      <c r="A79" s="21" t="s">
        <v>217</v>
      </c>
      <c r="B79" t="s">
        <v>142</v>
      </c>
      <c r="C79" t="s">
        <v>29</v>
      </c>
      <c r="D79" t="s">
        <v>0</v>
      </c>
      <c r="E79" t="s">
        <v>2</v>
      </c>
      <c r="F79" t="s">
        <v>38</v>
      </c>
      <c r="G79" t="s">
        <v>1</v>
      </c>
      <c r="H79" t="s">
        <v>1</v>
      </c>
      <c r="I79" t="s">
        <v>1</v>
      </c>
      <c r="J79" s="70">
        <v>6</v>
      </c>
      <c r="K79" t="s">
        <v>1</v>
      </c>
      <c r="L79" s="71">
        <v>1.6E-2</v>
      </c>
      <c r="M79" s="71">
        <v>1.6E-2</v>
      </c>
      <c r="N79" s="71">
        <v>1.6E-2</v>
      </c>
      <c r="O79" s="71">
        <v>3.1E-2</v>
      </c>
      <c r="P79" t="s">
        <v>3</v>
      </c>
      <c r="Q79" s="1">
        <v>55</v>
      </c>
      <c r="R79" t="s">
        <v>294</v>
      </c>
      <c r="S79" s="72">
        <v>138</v>
      </c>
      <c r="T79" s="44" t="s">
        <v>35</v>
      </c>
      <c r="U79" t="s">
        <v>3</v>
      </c>
      <c r="V79" s="1">
        <v>8</v>
      </c>
      <c r="W79" s="44" t="s">
        <v>35</v>
      </c>
      <c r="X79" s="44" t="s">
        <v>35</v>
      </c>
      <c r="Y79" t="s">
        <v>31</v>
      </c>
      <c r="Z79" t="s">
        <v>254</v>
      </c>
      <c r="AA79" s="70">
        <v>6</v>
      </c>
      <c r="AB79" t="s">
        <v>3</v>
      </c>
      <c r="AC79" t="s">
        <v>3</v>
      </c>
      <c r="AD79" s="71" t="s">
        <v>118</v>
      </c>
      <c r="AE79" t="s">
        <v>3</v>
      </c>
      <c r="AF79" s="79" t="s">
        <v>313</v>
      </c>
      <c r="AG79" t="s">
        <v>3</v>
      </c>
      <c r="AH79" t="s">
        <v>3</v>
      </c>
      <c r="AJ79" t="s">
        <v>3</v>
      </c>
      <c r="AK79" t="s">
        <v>141</v>
      </c>
      <c r="AL79" t="s">
        <v>30</v>
      </c>
      <c r="AM79" t="s">
        <v>3</v>
      </c>
      <c r="AN79" s="1">
        <v>0.2</v>
      </c>
    </row>
    <row r="80" spans="1:40" x14ac:dyDescent="0.2">
      <c r="A80" s="21" t="s">
        <v>218</v>
      </c>
      <c r="B80" t="s">
        <v>142</v>
      </c>
      <c r="C80" t="s">
        <v>29</v>
      </c>
      <c r="D80" t="s">
        <v>0</v>
      </c>
      <c r="E80" t="s">
        <v>2</v>
      </c>
      <c r="F80" t="s">
        <v>38</v>
      </c>
      <c r="G80" t="s">
        <v>1</v>
      </c>
      <c r="H80" t="s">
        <v>1</v>
      </c>
      <c r="I80" t="s">
        <v>1</v>
      </c>
      <c r="J80" s="70">
        <v>7</v>
      </c>
      <c r="K80" t="s">
        <v>1</v>
      </c>
      <c r="L80" s="71">
        <v>1.4999999999999999E-2</v>
      </c>
      <c r="M80" s="71">
        <v>1.4999999999999999E-2</v>
      </c>
      <c r="N80" s="71">
        <v>1.4999999999999999E-2</v>
      </c>
      <c r="O80" s="71">
        <v>3.2000000000000001E-2</v>
      </c>
      <c r="P80" t="s">
        <v>3</v>
      </c>
      <c r="Q80" s="1">
        <v>55</v>
      </c>
      <c r="R80" t="s">
        <v>294</v>
      </c>
      <c r="S80" s="72">
        <v>138</v>
      </c>
      <c r="T80" s="44" t="s">
        <v>35</v>
      </c>
      <c r="U80" t="s">
        <v>3</v>
      </c>
      <c r="V80" s="1">
        <v>8</v>
      </c>
      <c r="W80" s="44" t="s">
        <v>35</v>
      </c>
      <c r="X80" s="44" t="s">
        <v>35</v>
      </c>
      <c r="Y80" t="s">
        <v>31</v>
      </c>
      <c r="Z80" t="s">
        <v>254</v>
      </c>
      <c r="AA80" s="70">
        <v>7</v>
      </c>
      <c r="AB80" t="s">
        <v>3</v>
      </c>
      <c r="AC80" t="s">
        <v>3</v>
      </c>
      <c r="AD80" s="71" t="s">
        <v>118</v>
      </c>
      <c r="AE80" t="s">
        <v>3</v>
      </c>
      <c r="AF80" s="79" t="s">
        <v>313</v>
      </c>
      <c r="AG80" t="s">
        <v>3</v>
      </c>
      <c r="AH80" t="s">
        <v>3</v>
      </c>
      <c r="AJ80" t="s">
        <v>3</v>
      </c>
      <c r="AK80" t="s">
        <v>141</v>
      </c>
      <c r="AL80" t="s">
        <v>30</v>
      </c>
      <c r="AM80" t="s">
        <v>3</v>
      </c>
      <c r="AN80" s="1">
        <v>0.2</v>
      </c>
    </row>
    <row r="81" spans="1:40" x14ac:dyDescent="0.2">
      <c r="A81" s="21" t="s">
        <v>219</v>
      </c>
      <c r="B81" t="s">
        <v>142</v>
      </c>
      <c r="C81" t="s">
        <v>29</v>
      </c>
      <c r="D81" t="s">
        <v>0</v>
      </c>
      <c r="E81" t="s">
        <v>2</v>
      </c>
      <c r="F81" t="s">
        <v>38</v>
      </c>
      <c r="G81" t="s">
        <v>1</v>
      </c>
      <c r="H81" t="s">
        <v>1</v>
      </c>
      <c r="I81" t="s">
        <v>1</v>
      </c>
      <c r="J81" s="70">
        <v>10</v>
      </c>
      <c r="K81" t="s">
        <v>1</v>
      </c>
      <c r="L81" s="71">
        <v>3.3000000000000002E-2</v>
      </c>
      <c r="M81" s="71">
        <v>1.7999999999999999E-2</v>
      </c>
      <c r="N81" s="71">
        <v>3.3000000000000002E-2</v>
      </c>
      <c r="O81" s="71">
        <v>3.4000000000000002E-2</v>
      </c>
      <c r="P81" t="s">
        <v>3</v>
      </c>
      <c r="Q81" s="1">
        <v>55</v>
      </c>
      <c r="R81" t="s">
        <v>294</v>
      </c>
      <c r="S81" s="72">
        <v>143</v>
      </c>
      <c r="T81" s="44" t="s">
        <v>35</v>
      </c>
      <c r="U81" t="s">
        <v>3</v>
      </c>
      <c r="V81" s="1">
        <v>8</v>
      </c>
      <c r="W81" s="44" t="s">
        <v>35</v>
      </c>
      <c r="X81" s="44" t="s">
        <v>35</v>
      </c>
      <c r="Y81" t="s">
        <v>31</v>
      </c>
      <c r="Z81" t="s">
        <v>254</v>
      </c>
      <c r="AA81" s="70">
        <v>10</v>
      </c>
      <c r="AB81" t="s">
        <v>3</v>
      </c>
      <c r="AC81" t="s">
        <v>3</v>
      </c>
      <c r="AD81" s="71" t="s">
        <v>118</v>
      </c>
      <c r="AE81" t="s">
        <v>3</v>
      </c>
      <c r="AF81" s="79" t="s">
        <v>325</v>
      </c>
      <c r="AG81" t="s">
        <v>3</v>
      </c>
      <c r="AH81" t="s">
        <v>3</v>
      </c>
      <c r="AJ81" t="s">
        <v>3</v>
      </c>
      <c r="AK81" t="s">
        <v>141</v>
      </c>
      <c r="AL81" t="s">
        <v>30</v>
      </c>
      <c r="AM81" t="s">
        <v>3</v>
      </c>
      <c r="AN81" s="1">
        <v>0.2</v>
      </c>
    </row>
    <row r="82" spans="1:40" x14ac:dyDescent="0.2">
      <c r="A82" s="21" t="s">
        <v>220</v>
      </c>
      <c r="B82" t="s">
        <v>142</v>
      </c>
      <c r="C82" t="s">
        <v>29</v>
      </c>
      <c r="D82" t="s">
        <v>0</v>
      </c>
      <c r="E82" t="s">
        <v>2</v>
      </c>
      <c r="F82" t="s">
        <v>38</v>
      </c>
      <c r="G82" t="s">
        <v>1</v>
      </c>
      <c r="H82" t="s">
        <v>1</v>
      </c>
      <c r="I82" t="s">
        <v>1</v>
      </c>
      <c r="J82" s="70">
        <v>12</v>
      </c>
      <c r="K82" t="s">
        <v>1</v>
      </c>
      <c r="L82" s="71">
        <v>3.3000000000000002E-2</v>
      </c>
      <c r="M82" s="71">
        <v>1.7999999999999999E-2</v>
      </c>
      <c r="N82" s="71">
        <v>3.3000000000000002E-2</v>
      </c>
      <c r="O82" s="71">
        <v>6.7000000000000004E-2</v>
      </c>
      <c r="P82" t="s">
        <v>3</v>
      </c>
      <c r="Q82" s="1">
        <v>55</v>
      </c>
      <c r="R82" t="s">
        <v>294</v>
      </c>
      <c r="S82" s="72">
        <v>138</v>
      </c>
      <c r="T82" s="44" t="s">
        <v>35</v>
      </c>
      <c r="U82" t="s">
        <v>3</v>
      </c>
      <c r="V82" s="1">
        <v>8</v>
      </c>
      <c r="W82" s="44" t="s">
        <v>35</v>
      </c>
      <c r="X82" s="44" t="s">
        <v>35</v>
      </c>
      <c r="Y82" t="s">
        <v>31</v>
      </c>
      <c r="Z82" t="s">
        <v>254</v>
      </c>
      <c r="AA82" s="70">
        <v>12</v>
      </c>
      <c r="AB82" t="s">
        <v>3</v>
      </c>
      <c r="AC82" t="s">
        <v>3</v>
      </c>
      <c r="AD82" s="71" t="s">
        <v>118</v>
      </c>
      <c r="AE82" t="s">
        <v>3</v>
      </c>
      <c r="AF82" s="79" t="s">
        <v>325</v>
      </c>
      <c r="AG82" t="s">
        <v>3</v>
      </c>
      <c r="AH82" t="s">
        <v>3</v>
      </c>
      <c r="AJ82" t="s">
        <v>3</v>
      </c>
      <c r="AK82" t="s">
        <v>141</v>
      </c>
      <c r="AL82" t="s">
        <v>30</v>
      </c>
      <c r="AM82" t="s">
        <v>3</v>
      </c>
      <c r="AN82" s="1">
        <v>0.2</v>
      </c>
    </row>
    <row r="83" spans="1:40" x14ac:dyDescent="0.2">
      <c r="A83" s="21" t="s">
        <v>221</v>
      </c>
      <c r="B83" t="s">
        <v>142</v>
      </c>
      <c r="C83" t="s">
        <v>29</v>
      </c>
      <c r="D83" t="s">
        <v>0</v>
      </c>
      <c r="E83" t="s">
        <v>2</v>
      </c>
      <c r="F83" t="s">
        <v>38</v>
      </c>
      <c r="G83" t="s">
        <v>1</v>
      </c>
      <c r="H83" t="s">
        <v>1</v>
      </c>
      <c r="I83" t="s">
        <v>1</v>
      </c>
      <c r="J83" s="70">
        <v>4</v>
      </c>
      <c r="K83" t="s">
        <v>1</v>
      </c>
      <c r="L83" s="71">
        <v>1.4999999999999999E-2</v>
      </c>
      <c r="M83" s="71">
        <v>1.4E-2</v>
      </c>
      <c r="N83" s="71">
        <v>1.4999999999999999E-2</v>
      </c>
      <c r="O83" s="71">
        <v>3.3000000000000002E-2</v>
      </c>
      <c r="P83" t="s">
        <v>3</v>
      </c>
      <c r="Q83" s="1">
        <v>55</v>
      </c>
      <c r="R83" t="s">
        <v>294</v>
      </c>
      <c r="S83" s="72">
        <v>132</v>
      </c>
      <c r="T83" s="44" t="s">
        <v>35</v>
      </c>
      <c r="U83" t="s">
        <v>3</v>
      </c>
      <c r="V83" s="1">
        <v>8</v>
      </c>
      <c r="W83" s="44" t="s">
        <v>35</v>
      </c>
      <c r="X83" s="44" t="s">
        <v>35</v>
      </c>
      <c r="Y83" s="60" t="s">
        <v>266</v>
      </c>
      <c r="Z83" t="s">
        <v>254</v>
      </c>
      <c r="AA83" s="70">
        <v>4</v>
      </c>
      <c r="AB83" t="s">
        <v>262</v>
      </c>
      <c r="AC83" t="s">
        <v>35</v>
      </c>
      <c r="AD83" t="s">
        <v>35</v>
      </c>
      <c r="AE83" t="s">
        <v>35</v>
      </c>
      <c r="AF83" s="62" t="s">
        <v>35</v>
      </c>
      <c r="AG83" t="s">
        <v>3</v>
      </c>
      <c r="AH83" t="s">
        <v>3</v>
      </c>
      <c r="AJ83" t="s">
        <v>3</v>
      </c>
      <c r="AK83" t="s">
        <v>141</v>
      </c>
      <c r="AL83" t="s">
        <v>30</v>
      </c>
      <c r="AM83" t="s">
        <v>3</v>
      </c>
      <c r="AN83" s="1">
        <v>0.2</v>
      </c>
    </row>
    <row r="84" spans="1:40" x14ac:dyDescent="0.2">
      <c r="A84" s="21" t="s">
        <v>222</v>
      </c>
      <c r="B84" t="s">
        <v>142</v>
      </c>
      <c r="C84" t="s">
        <v>29</v>
      </c>
      <c r="D84" t="s">
        <v>0</v>
      </c>
      <c r="E84" t="s">
        <v>2</v>
      </c>
      <c r="F84" t="s">
        <v>38</v>
      </c>
      <c r="G84" t="s">
        <v>1</v>
      </c>
      <c r="H84" t="s">
        <v>1</v>
      </c>
      <c r="I84" t="s">
        <v>1</v>
      </c>
      <c r="J84" s="70">
        <v>6</v>
      </c>
      <c r="K84" t="s">
        <v>1</v>
      </c>
      <c r="L84" s="71">
        <v>1.6E-2</v>
      </c>
      <c r="M84" s="71">
        <v>1.6E-2</v>
      </c>
      <c r="N84" s="71">
        <v>1.6E-2</v>
      </c>
      <c r="O84" s="71">
        <v>3.1E-2</v>
      </c>
      <c r="P84" t="s">
        <v>3</v>
      </c>
      <c r="Q84" s="1">
        <v>55</v>
      </c>
      <c r="R84" t="s">
        <v>294</v>
      </c>
      <c r="S84" s="72">
        <v>139</v>
      </c>
      <c r="T84" s="44" t="s">
        <v>35</v>
      </c>
      <c r="U84" t="s">
        <v>3</v>
      </c>
      <c r="V84" s="1">
        <v>8</v>
      </c>
      <c r="W84" s="44" t="s">
        <v>35</v>
      </c>
      <c r="X84" s="44" t="s">
        <v>35</v>
      </c>
      <c r="Y84" s="60" t="s">
        <v>266</v>
      </c>
      <c r="Z84" t="s">
        <v>254</v>
      </c>
      <c r="AA84" s="70">
        <v>6</v>
      </c>
      <c r="AB84" t="s">
        <v>262</v>
      </c>
      <c r="AC84" t="s">
        <v>35</v>
      </c>
      <c r="AD84" t="s">
        <v>35</v>
      </c>
      <c r="AE84" t="s">
        <v>35</v>
      </c>
      <c r="AF84" s="62" t="s">
        <v>35</v>
      </c>
      <c r="AG84" t="s">
        <v>3</v>
      </c>
      <c r="AH84" t="s">
        <v>3</v>
      </c>
      <c r="AJ84" t="s">
        <v>3</v>
      </c>
      <c r="AK84" t="s">
        <v>141</v>
      </c>
      <c r="AL84" t="s">
        <v>30</v>
      </c>
      <c r="AM84" t="s">
        <v>3</v>
      </c>
      <c r="AN84" s="1">
        <v>0.2</v>
      </c>
    </row>
    <row r="85" spans="1:40" x14ac:dyDescent="0.2">
      <c r="A85" s="21" t="s">
        <v>223</v>
      </c>
      <c r="B85" t="s">
        <v>142</v>
      </c>
      <c r="C85" t="s">
        <v>29</v>
      </c>
      <c r="D85" t="s">
        <v>0</v>
      </c>
      <c r="E85" t="s">
        <v>2</v>
      </c>
      <c r="F85" t="s">
        <v>38</v>
      </c>
      <c r="G85" t="s">
        <v>1</v>
      </c>
      <c r="H85" t="s">
        <v>1</v>
      </c>
      <c r="I85" t="s">
        <v>1</v>
      </c>
      <c r="J85" s="70">
        <v>7</v>
      </c>
      <c r="K85" t="s">
        <v>1</v>
      </c>
      <c r="L85" s="71">
        <v>1.4999999999999999E-2</v>
      </c>
      <c r="M85" s="71">
        <v>1.4999999999999999E-2</v>
      </c>
      <c r="N85" s="71">
        <v>1.4999999999999999E-2</v>
      </c>
      <c r="O85" s="71">
        <v>3.2000000000000001E-2</v>
      </c>
      <c r="P85" t="s">
        <v>3</v>
      </c>
      <c r="Q85" s="1">
        <v>55</v>
      </c>
      <c r="R85" t="s">
        <v>294</v>
      </c>
      <c r="S85" s="72">
        <v>140</v>
      </c>
      <c r="T85" s="44" t="s">
        <v>35</v>
      </c>
      <c r="U85" t="s">
        <v>3</v>
      </c>
      <c r="V85" s="1">
        <v>8</v>
      </c>
      <c r="W85" s="44" t="s">
        <v>35</v>
      </c>
      <c r="X85" s="44" t="s">
        <v>35</v>
      </c>
      <c r="Y85" s="60" t="s">
        <v>266</v>
      </c>
      <c r="Z85" t="s">
        <v>254</v>
      </c>
      <c r="AA85" s="70">
        <v>7</v>
      </c>
      <c r="AB85" t="s">
        <v>262</v>
      </c>
      <c r="AC85" t="s">
        <v>35</v>
      </c>
      <c r="AD85" t="s">
        <v>35</v>
      </c>
      <c r="AE85" t="s">
        <v>35</v>
      </c>
      <c r="AF85" s="62" t="s">
        <v>35</v>
      </c>
      <c r="AG85" t="s">
        <v>3</v>
      </c>
      <c r="AH85" t="s">
        <v>3</v>
      </c>
      <c r="AJ85" t="s">
        <v>3</v>
      </c>
      <c r="AK85" t="s">
        <v>141</v>
      </c>
      <c r="AL85" t="s">
        <v>30</v>
      </c>
      <c r="AM85" t="s">
        <v>3</v>
      </c>
      <c r="AN85" s="1">
        <v>0.2</v>
      </c>
    </row>
    <row r="86" spans="1:40" x14ac:dyDescent="0.2">
      <c r="A86" s="21" t="s">
        <v>224</v>
      </c>
      <c r="B86" t="s">
        <v>142</v>
      </c>
      <c r="C86" t="s">
        <v>29</v>
      </c>
      <c r="D86" t="s">
        <v>0</v>
      </c>
      <c r="E86" t="s">
        <v>2</v>
      </c>
      <c r="F86" t="s">
        <v>38</v>
      </c>
      <c r="G86" t="s">
        <v>1</v>
      </c>
      <c r="H86" t="s">
        <v>1</v>
      </c>
      <c r="I86" t="s">
        <v>1</v>
      </c>
      <c r="J86" s="70">
        <v>10</v>
      </c>
      <c r="K86" t="s">
        <v>1</v>
      </c>
      <c r="L86" s="71">
        <v>3.3000000000000002E-2</v>
      </c>
      <c r="M86" s="71">
        <v>1.7999999999999999E-2</v>
      </c>
      <c r="N86" s="71">
        <v>3.3000000000000002E-2</v>
      </c>
      <c r="O86" s="71">
        <v>3.4000000000000002E-2</v>
      </c>
      <c r="P86" t="s">
        <v>3</v>
      </c>
      <c r="Q86" s="70">
        <v>55</v>
      </c>
      <c r="R86" s="71" t="s">
        <v>294</v>
      </c>
      <c r="S86" s="72">
        <v>144</v>
      </c>
      <c r="T86" s="44" t="s">
        <v>35</v>
      </c>
      <c r="U86" t="s">
        <v>3</v>
      </c>
      <c r="V86" s="1">
        <v>8</v>
      </c>
      <c r="W86" s="44" t="s">
        <v>35</v>
      </c>
      <c r="X86" s="44" t="s">
        <v>35</v>
      </c>
      <c r="Y86" s="60" t="s">
        <v>266</v>
      </c>
      <c r="Z86" t="s">
        <v>254</v>
      </c>
      <c r="AA86" s="70">
        <v>10</v>
      </c>
      <c r="AB86" t="s">
        <v>262</v>
      </c>
      <c r="AC86" t="s">
        <v>35</v>
      </c>
      <c r="AD86" t="s">
        <v>35</v>
      </c>
      <c r="AE86" t="s">
        <v>35</v>
      </c>
      <c r="AF86" s="62" t="s">
        <v>35</v>
      </c>
      <c r="AG86" t="s">
        <v>3</v>
      </c>
      <c r="AH86" t="s">
        <v>3</v>
      </c>
      <c r="AJ86" t="s">
        <v>3</v>
      </c>
      <c r="AK86" t="s">
        <v>141</v>
      </c>
      <c r="AL86" t="s">
        <v>30</v>
      </c>
      <c r="AM86" t="s">
        <v>3</v>
      </c>
      <c r="AN86" s="1">
        <v>0.2</v>
      </c>
    </row>
    <row r="87" spans="1:40" x14ac:dyDescent="0.2">
      <c r="A87" s="21" t="s">
        <v>225</v>
      </c>
      <c r="B87" t="s">
        <v>142</v>
      </c>
      <c r="C87" t="s">
        <v>29</v>
      </c>
      <c r="D87" t="s">
        <v>0</v>
      </c>
      <c r="E87" t="s">
        <v>2</v>
      </c>
      <c r="F87" t="s">
        <v>38</v>
      </c>
      <c r="G87" t="s">
        <v>1</v>
      </c>
      <c r="H87" t="s">
        <v>1</v>
      </c>
      <c r="I87" t="s">
        <v>1</v>
      </c>
      <c r="J87" s="70">
        <v>12</v>
      </c>
      <c r="K87" t="s">
        <v>1</v>
      </c>
      <c r="L87" s="71">
        <v>3.3000000000000002E-2</v>
      </c>
      <c r="M87" s="71">
        <v>1.7999999999999999E-2</v>
      </c>
      <c r="N87" s="71">
        <v>3.3000000000000002E-2</v>
      </c>
      <c r="O87" s="71">
        <v>6.7000000000000004E-2</v>
      </c>
      <c r="P87" t="s">
        <v>3</v>
      </c>
      <c r="Q87" s="1">
        <v>55</v>
      </c>
      <c r="R87" t="s">
        <v>294</v>
      </c>
      <c r="S87" s="72">
        <v>139</v>
      </c>
      <c r="T87" s="44" t="s">
        <v>35</v>
      </c>
      <c r="U87" t="s">
        <v>3</v>
      </c>
      <c r="V87" s="1">
        <v>8</v>
      </c>
      <c r="W87" s="44" t="s">
        <v>35</v>
      </c>
      <c r="X87" s="44" t="s">
        <v>35</v>
      </c>
      <c r="Y87" s="60" t="s">
        <v>266</v>
      </c>
      <c r="Z87" t="s">
        <v>254</v>
      </c>
      <c r="AA87" s="70">
        <v>12</v>
      </c>
      <c r="AB87" t="s">
        <v>262</v>
      </c>
      <c r="AC87" t="s">
        <v>35</v>
      </c>
      <c r="AD87" t="s">
        <v>35</v>
      </c>
      <c r="AE87" t="s">
        <v>35</v>
      </c>
      <c r="AF87" s="62" t="s">
        <v>35</v>
      </c>
      <c r="AG87" t="s">
        <v>3</v>
      </c>
      <c r="AH87" t="s">
        <v>3</v>
      </c>
      <c r="AJ87" t="s">
        <v>3</v>
      </c>
      <c r="AK87" t="s">
        <v>141</v>
      </c>
      <c r="AL87" t="s">
        <v>30</v>
      </c>
      <c r="AM87" t="s">
        <v>3</v>
      </c>
      <c r="AN87" s="1">
        <v>0.2</v>
      </c>
    </row>
    <row r="88" spans="1:40" x14ac:dyDescent="0.2">
      <c r="A88" s="21" t="s">
        <v>226</v>
      </c>
      <c r="B88" t="s">
        <v>142</v>
      </c>
      <c r="C88" t="s">
        <v>29</v>
      </c>
      <c r="D88" t="s">
        <v>0</v>
      </c>
      <c r="E88" t="s">
        <v>2</v>
      </c>
      <c r="F88" t="s">
        <v>38</v>
      </c>
      <c r="G88" t="s">
        <v>1</v>
      </c>
      <c r="H88" t="s">
        <v>1</v>
      </c>
      <c r="I88" t="s">
        <v>1</v>
      </c>
      <c r="J88" s="70">
        <v>4</v>
      </c>
      <c r="K88" t="s">
        <v>1</v>
      </c>
      <c r="L88" s="71">
        <v>1.4E-2</v>
      </c>
      <c r="M88" s="71">
        <v>2.4E-2</v>
      </c>
      <c r="N88" s="71">
        <v>1.4E-2</v>
      </c>
      <c r="O88" s="71">
        <v>0</v>
      </c>
      <c r="P88" t="s">
        <v>262</v>
      </c>
      <c r="Q88" s="1">
        <v>55</v>
      </c>
      <c r="R88" t="s">
        <v>294</v>
      </c>
      <c r="S88" s="72">
        <v>134</v>
      </c>
      <c r="T88" s="44" t="s">
        <v>35</v>
      </c>
      <c r="U88" t="s">
        <v>3</v>
      </c>
      <c r="V88" s="1">
        <v>8</v>
      </c>
      <c r="W88" s="44" t="s">
        <v>35</v>
      </c>
      <c r="X88" s="44" t="s">
        <v>35</v>
      </c>
      <c r="Y88" s="60" t="s">
        <v>266</v>
      </c>
      <c r="Z88" t="s">
        <v>254</v>
      </c>
      <c r="AA88" s="70">
        <v>4</v>
      </c>
      <c r="AB88" t="s">
        <v>262</v>
      </c>
      <c r="AC88" t="s">
        <v>35</v>
      </c>
      <c r="AD88" t="s">
        <v>35</v>
      </c>
      <c r="AE88" t="s">
        <v>35</v>
      </c>
      <c r="AF88" s="62" t="s">
        <v>35</v>
      </c>
      <c r="AG88" t="s">
        <v>1</v>
      </c>
      <c r="AH88" t="s">
        <v>3</v>
      </c>
      <c r="AJ88" t="s">
        <v>3</v>
      </c>
      <c r="AK88" t="s">
        <v>232</v>
      </c>
      <c r="AL88" t="s">
        <v>30</v>
      </c>
      <c r="AM88" t="s">
        <v>3</v>
      </c>
      <c r="AN88" s="1">
        <v>0.21</v>
      </c>
    </row>
    <row r="89" spans="1:40" x14ac:dyDescent="0.2">
      <c r="A89" s="21" t="s">
        <v>227</v>
      </c>
      <c r="B89" t="s">
        <v>142</v>
      </c>
      <c r="C89" t="s">
        <v>29</v>
      </c>
      <c r="D89" t="s">
        <v>0</v>
      </c>
      <c r="E89" t="s">
        <v>2</v>
      </c>
      <c r="F89" t="s">
        <v>38</v>
      </c>
      <c r="G89" t="s">
        <v>1</v>
      </c>
      <c r="H89" t="s">
        <v>1</v>
      </c>
      <c r="I89" t="s">
        <v>1</v>
      </c>
      <c r="J89" s="70">
        <v>6</v>
      </c>
      <c r="K89" t="s">
        <v>1</v>
      </c>
      <c r="L89" s="71">
        <v>1.4E-2</v>
      </c>
      <c r="M89" s="71">
        <v>2.4E-2</v>
      </c>
      <c r="N89" s="71">
        <v>1.4E-2</v>
      </c>
      <c r="O89" s="71">
        <v>0</v>
      </c>
      <c r="P89" t="s">
        <v>262</v>
      </c>
      <c r="Q89" s="1">
        <v>55</v>
      </c>
      <c r="R89" t="s">
        <v>294</v>
      </c>
      <c r="S89" s="72">
        <v>142</v>
      </c>
      <c r="T89" s="44" t="s">
        <v>35</v>
      </c>
      <c r="U89" t="s">
        <v>3</v>
      </c>
      <c r="V89" s="1">
        <v>8</v>
      </c>
      <c r="W89" s="44" t="s">
        <v>35</v>
      </c>
      <c r="X89" s="44" t="s">
        <v>35</v>
      </c>
      <c r="Y89" s="60" t="s">
        <v>266</v>
      </c>
      <c r="Z89" t="s">
        <v>254</v>
      </c>
      <c r="AA89" s="70">
        <v>6</v>
      </c>
      <c r="AB89" t="s">
        <v>262</v>
      </c>
      <c r="AC89" t="s">
        <v>35</v>
      </c>
      <c r="AD89" t="s">
        <v>35</v>
      </c>
      <c r="AE89" t="s">
        <v>35</v>
      </c>
      <c r="AF89" s="62" t="s">
        <v>35</v>
      </c>
      <c r="AG89" t="s">
        <v>1</v>
      </c>
      <c r="AH89" t="s">
        <v>3</v>
      </c>
      <c r="AJ89" t="s">
        <v>3</v>
      </c>
      <c r="AK89" t="s">
        <v>232</v>
      </c>
      <c r="AL89" t="s">
        <v>30</v>
      </c>
      <c r="AM89" t="s">
        <v>3</v>
      </c>
      <c r="AN89" s="1">
        <v>0.21</v>
      </c>
    </row>
    <row r="90" spans="1:40" x14ac:dyDescent="0.2">
      <c r="A90" s="21" t="s">
        <v>228</v>
      </c>
      <c r="B90" t="s">
        <v>142</v>
      </c>
      <c r="C90" t="s">
        <v>29</v>
      </c>
      <c r="D90" t="s">
        <v>0</v>
      </c>
      <c r="E90" t="s">
        <v>2</v>
      </c>
      <c r="F90" t="s">
        <v>38</v>
      </c>
      <c r="G90" t="s">
        <v>1</v>
      </c>
      <c r="H90" t="s">
        <v>1</v>
      </c>
      <c r="I90" t="s">
        <v>1</v>
      </c>
      <c r="J90" s="70">
        <v>7</v>
      </c>
      <c r="K90" t="s">
        <v>1</v>
      </c>
      <c r="L90" s="71">
        <v>1.4E-2</v>
      </c>
      <c r="M90" s="71">
        <v>2.4E-2</v>
      </c>
      <c r="N90" s="71">
        <v>1.4E-2</v>
      </c>
      <c r="O90" s="71">
        <v>0</v>
      </c>
      <c r="P90" t="s">
        <v>262</v>
      </c>
      <c r="Q90" s="1">
        <v>55</v>
      </c>
      <c r="R90" t="s">
        <v>294</v>
      </c>
      <c r="S90" s="72">
        <v>136</v>
      </c>
      <c r="T90" s="44" t="s">
        <v>35</v>
      </c>
      <c r="U90" t="s">
        <v>3</v>
      </c>
      <c r="V90" s="1">
        <v>8</v>
      </c>
      <c r="W90" s="44" t="s">
        <v>35</v>
      </c>
      <c r="X90" s="44" t="s">
        <v>35</v>
      </c>
      <c r="Y90" s="60" t="s">
        <v>266</v>
      </c>
      <c r="Z90" t="s">
        <v>254</v>
      </c>
      <c r="AA90" s="70">
        <v>7</v>
      </c>
      <c r="AB90" t="s">
        <v>262</v>
      </c>
      <c r="AC90" t="s">
        <v>35</v>
      </c>
      <c r="AD90" t="s">
        <v>35</v>
      </c>
      <c r="AE90" t="s">
        <v>35</v>
      </c>
      <c r="AF90" s="62" t="s">
        <v>35</v>
      </c>
      <c r="AG90" t="s">
        <v>1</v>
      </c>
      <c r="AH90" t="s">
        <v>3</v>
      </c>
      <c r="AJ90" t="s">
        <v>3</v>
      </c>
      <c r="AK90" t="s">
        <v>232</v>
      </c>
      <c r="AL90" t="s">
        <v>30</v>
      </c>
      <c r="AM90" t="s">
        <v>3</v>
      </c>
      <c r="AN90" s="1">
        <v>0.21</v>
      </c>
    </row>
    <row r="91" spans="1:40" x14ac:dyDescent="0.2">
      <c r="A91" s="21" t="s">
        <v>295</v>
      </c>
      <c r="B91" t="s">
        <v>142</v>
      </c>
      <c r="C91" t="s">
        <v>29</v>
      </c>
      <c r="D91" t="s">
        <v>0</v>
      </c>
      <c r="E91" t="s">
        <v>2</v>
      </c>
      <c r="F91" t="s">
        <v>38</v>
      </c>
      <c r="G91" t="s">
        <v>1</v>
      </c>
      <c r="H91" t="s">
        <v>1</v>
      </c>
      <c r="I91" t="s">
        <v>1</v>
      </c>
      <c r="J91" s="70">
        <v>8</v>
      </c>
      <c r="K91" t="s">
        <v>1</v>
      </c>
      <c r="L91" s="71">
        <v>1.4E-2</v>
      </c>
      <c r="M91" s="71">
        <v>2.4E-2</v>
      </c>
      <c r="N91" s="71">
        <v>1.4E-2</v>
      </c>
      <c r="O91" s="71">
        <v>0</v>
      </c>
      <c r="P91" t="s">
        <v>262</v>
      </c>
      <c r="Q91" s="1">
        <v>55</v>
      </c>
      <c r="R91" t="s">
        <v>294</v>
      </c>
      <c r="S91" s="72">
        <v>140</v>
      </c>
      <c r="T91" s="44" t="s">
        <v>35</v>
      </c>
      <c r="U91" t="s">
        <v>3</v>
      </c>
      <c r="V91" s="1">
        <v>8</v>
      </c>
      <c r="W91" s="44" t="s">
        <v>35</v>
      </c>
      <c r="X91" s="44" t="s">
        <v>35</v>
      </c>
      <c r="Y91" s="60" t="s">
        <v>266</v>
      </c>
      <c r="Z91" t="s">
        <v>254</v>
      </c>
      <c r="AA91" s="70">
        <v>8</v>
      </c>
      <c r="AB91" t="s">
        <v>262</v>
      </c>
      <c r="AC91" t="s">
        <v>35</v>
      </c>
      <c r="AD91" t="s">
        <v>35</v>
      </c>
      <c r="AE91" t="s">
        <v>35</v>
      </c>
      <c r="AF91" s="62" t="s">
        <v>35</v>
      </c>
      <c r="AG91" t="s">
        <v>1</v>
      </c>
      <c r="AH91" t="s">
        <v>3</v>
      </c>
      <c r="AJ91" t="s">
        <v>3</v>
      </c>
      <c r="AK91" t="s">
        <v>232</v>
      </c>
      <c r="AL91" t="s">
        <v>30</v>
      </c>
      <c r="AM91" t="s">
        <v>3</v>
      </c>
      <c r="AN91" s="1">
        <v>0.21</v>
      </c>
    </row>
    <row r="92" spans="1:40" x14ac:dyDescent="0.2">
      <c r="A92" s="21" t="s">
        <v>229</v>
      </c>
      <c r="B92" t="s">
        <v>142</v>
      </c>
      <c r="C92" t="s">
        <v>29</v>
      </c>
      <c r="D92" t="s">
        <v>0</v>
      </c>
      <c r="E92" t="s">
        <v>2</v>
      </c>
      <c r="F92" t="s">
        <v>38</v>
      </c>
      <c r="G92" t="s">
        <v>1</v>
      </c>
      <c r="H92" t="s">
        <v>1</v>
      </c>
      <c r="I92" t="s">
        <v>1</v>
      </c>
      <c r="J92" s="70">
        <v>12</v>
      </c>
      <c r="K92" t="s">
        <v>1</v>
      </c>
      <c r="L92" s="71">
        <v>1.4E-2</v>
      </c>
      <c r="M92" s="71">
        <v>0.03</v>
      </c>
      <c r="N92" s="71">
        <v>1.4E-2</v>
      </c>
      <c r="O92" s="71">
        <v>0</v>
      </c>
      <c r="P92" t="s">
        <v>262</v>
      </c>
      <c r="Q92" s="1">
        <v>55</v>
      </c>
      <c r="R92" t="s">
        <v>294</v>
      </c>
      <c r="S92" s="72">
        <v>139</v>
      </c>
      <c r="T92" s="44" t="s">
        <v>35</v>
      </c>
      <c r="U92" t="s">
        <v>3</v>
      </c>
      <c r="V92" s="1">
        <v>8</v>
      </c>
      <c r="W92" s="44" t="s">
        <v>35</v>
      </c>
      <c r="X92" s="44" t="s">
        <v>35</v>
      </c>
      <c r="Y92" s="60" t="s">
        <v>266</v>
      </c>
      <c r="Z92" t="s">
        <v>254</v>
      </c>
      <c r="AA92" s="70">
        <v>12</v>
      </c>
      <c r="AB92" t="s">
        <v>262</v>
      </c>
      <c r="AC92" t="s">
        <v>35</v>
      </c>
      <c r="AD92" t="s">
        <v>35</v>
      </c>
      <c r="AE92" t="s">
        <v>35</v>
      </c>
      <c r="AF92" s="62" t="s">
        <v>35</v>
      </c>
      <c r="AG92" t="s">
        <v>1</v>
      </c>
      <c r="AH92" t="s">
        <v>3</v>
      </c>
      <c r="AJ92" t="s">
        <v>3</v>
      </c>
      <c r="AK92" t="s">
        <v>232</v>
      </c>
      <c r="AL92" t="s">
        <v>30</v>
      </c>
      <c r="AM92" t="s">
        <v>3</v>
      </c>
      <c r="AN92" s="1">
        <v>0.21</v>
      </c>
    </row>
    <row r="93" spans="1:40" x14ac:dyDescent="0.2">
      <c r="A93" s="21" t="s">
        <v>230</v>
      </c>
      <c r="B93" t="s">
        <v>142</v>
      </c>
      <c r="C93" t="s">
        <v>29</v>
      </c>
      <c r="D93" t="s">
        <v>0</v>
      </c>
      <c r="E93" t="s">
        <v>2</v>
      </c>
      <c r="F93" t="s">
        <v>38</v>
      </c>
      <c r="G93" t="s">
        <v>1</v>
      </c>
      <c r="H93" t="s">
        <v>1</v>
      </c>
      <c r="I93" t="s">
        <v>1</v>
      </c>
      <c r="J93" s="70">
        <v>12</v>
      </c>
      <c r="K93" t="s">
        <v>1</v>
      </c>
      <c r="L93" s="71">
        <v>1.4E-2</v>
      </c>
      <c r="M93" s="71">
        <v>0.03</v>
      </c>
      <c r="N93" s="71">
        <v>1.4E-2</v>
      </c>
      <c r="O93" s="71">
        <v>0</v>
      </c>
      <c r="P93" t="s">
        <v>262</v>
      </c>
      <c r="Q93" s="1">
        <v>55</v>
      </c>
      <c r="R93" t="s">
        <v>294</v>
      </c>
      <c r="S93" s="72">
        <v>140</v>
      </c>
      <c r="T93" s="44" t="s">
        <v>35</v>
      </c>
      <c r="U93" t="s">
        <v>3</v>
      </c>
      <c r="V93" s="1">
        <v>8</v>
      </c>
      <c r="W93" s="44" t="s">
        <v>35</v>
      </c>
      <c r="X93" s="44" t="s">
        <v>35</v>
      </c>
      <c r="Y93" s="60" t="s">
        <v>266</v>
      </c>
      <c r="Z93" t="s">
        <v>254</v>
      </c>
      <c r="AA93" s="70">
        <v>12</v>
      </c>
      <c r="AB93" t="s">
        <v>262</v>
      </c>
      <c r="AC93" t="s">
        <v>35</v>
      </c>
      <c r="AD93" t="s">
        <v>35</v>
      </c>
      <c r="AE93" t="s">
        <v>35</v>
      </c>
      <c r="AF93" s="62" t="s">
        <v>35</v>
      </c>
      <c r="AG93" t="s">
        <v>1</v>
      </c>
      <c r="AH93" t="s">
        <v>3</v>
      </c>
      <c r="AJ93" t="s">
        <v>3</v>
      </c>
      <c r="AK93" t="s">
        <v>232</v>
      </c>
      <c r="AL93" t="s">
        <v>30</v>
      </c>
      <c r="AM93" t="s">
        <v>3</v>
      </c>
      <c r="AN93" s="1">
        <v>0.21</v>
      </c>
    </row>
    <row r="94" spans="1:40" x14ac:dyDescent="0.2">
      <c r="A94" s="21" t="s">
        <v>231</v>
      </c>
      <c r="B94" t="s">
        <v>142</v>
      </c>
      <c r="C94" t="s">
        <v>29</v>
      </c>
      <c r="D94" t="s">
        <v>0</v>
      </c>
      <c r="E94" t="s">
        <v>2</v>
      </c>
      <c r="F94" t="s">
        <v>38</v>
      </c>
      <c r="G94" t="s">
        <v>1</v>
      </c>
      <c r="H94" t="s">
        <v>1</v>
      </c>
      <c r="I94" t="s">
        <v>1</v>
      </c>
      <c r="J94" s="70">
        <v>13</v>
      </c>
      <c r="K94" t="s">
        <v>1</v>
      </c>
      <c r="L94" s="71">
        <v>1.4E-2</v>
      </c>
      <c r="M94" s="71">
        <v>0.03</v>
      </c>
      <c r="N94" s="71">
        <v>1.4E-2</v>
      </c>
      <c r="O94" s="71">
        <v>0</v>
      </c>
      <c r="P94" t="s">
        <v>262</v>
      </c>
      <c r="Q94" s="1">
        <v>55</v>
      </c>
      <c r="R94" t="s">
        <v>294</v>
      </c>
      <c r="S94" s="72">
        <v>137</v>
      </c>
      <c r="T94" s="44" t="s">
        <v>35</v>
      </c>
      <c r="U94" t="s">
        <v>3</v>
      </c>
      <c r="V94" s="1">
        <v>8</v>
      </c>
      <c r="W94" s="44" t="s">
        <v>35</v>
      </c>
      <c r="X94" s="44" t="s">
        <v>35</v>
      </c>
      <c r="Y94" s="60" t="s">
        <v>266</v>
      </c>
      <c r="Z94" t="s">
        <v>254</v>
      </c>
      <c r="AA94" s="70">
        <v>13</v>
      </c>
      <c r="AB94" t="s">
        <v>262</v>
      </c>
      <c r="AC94" t="s">
        <v>35</v>
      </c>
      <c r="AD94" t="s">
        <v>35</v>
      </c>
      <c r="AE94" t="s">
        <v>35</v>
      </c>
      <c r="AF94" s="62" t="s">
        <v>35</v>
      </c>
      <c r="AG94" t="s">
        <v>1</v>
      </c>
      <c r="AH94" t="s">
        <v>3</v>
      </c>
      <c r="AJ94" t="s">
        <v>3</v>
      </c>
      <c r="AK94" t="s">
        <v>232</v>
      </c>
      <c r="AL94" t="s">
        <v>30</v>
      </c>
      <c r="AM94" t="s">
        <v>3</v>
      </c>
      <c r="AN94" s="1">
        <v>0.21</v>
      </c>
    </row>
    <row r="95" spans="1:40" x14ac:dyDescent="0.2">
      <c r="A95" s="21" t="s">
        <v>335</v>
      </c>
      <c r="B95" t="s">
        <v>142</v>
      </c>
      <c r="C95" t="s">
        <v>29</v>
      </c>
      <c r="D95" t="s">
        <v>0</v>
      </c>
      <c r="E95" t="s">
        <v>2</v>
      </c>
      <c r="F95" t="s">
        <v>38</v>
      </c>
      <c r="G95" t="s">
        <v>1</v>
      </c>
      <c r="H95" t="s">
        <v>1</v>
      </c>
      <c r="I95" t="s">
        <v>1</v>
      </c>
      <c r="J95" s="70">
        <v>4</v>
      </c>
      <c r="K95" t="s">
        <v>1</v>
      </c>
      <c r="L95" s="71">
        <v>1.4999999999999999E-2</v>
      </c>
      <c r="M95" s="71">
        <v>1.6E-2</v>
      </c>
      <c r="N95" s="71">
        <v>1.4999999999999999E-2</v>
      </c>
      <c r="O95" s="71">
        <v>1E-3</v>
      </c>
      <c r="P95" t="s">
        <v>262</v>
      </c>
      <c r="Q95" s="70">
        <v>55</v>
      </c>
      <c r="R95" t="s">
        <v>294</v>
      </c>
      <c r="S95" s="72">
        <v>143</v>
      </c>
      <c r="T95" s="44" t="s">
        <v>35</v>
      </c>
      <c r="U95" t="s">
        <v>35</v>
      </c>
      <c r="V95" s="1" t="s">
        <v>35</v>
      </c>
      <c r="W95" s="44" t="s">
        <v>35</v>
      </c>
      <c r="X95" s="44" t="s">
        <v>35</v>
      </c>
      <c r="Y95" s="60" t="s">
        <v>31</v>
      </c>
      <c r="Z95" t="s">
        <v>254</v>
      </c>
      <c r="AA95" s="70">
        <v>4</v>
      </c>
      <c r="AB95" t="s">
        <v>3</v>
      </c>
      <c r="AC95" t="s">
        <v>3</v>
      </c>
      <c r="AD95" t="s">
        <v>5</v>
      </c>
      <c r="AE95" t="s">
        <v>3</v>
      </c>
      <c r="AF95" s="79" t="s">
        <v>356</v>
      </c>
      <c r="AG95" t="s">
        <v>359</v>
      </c>
      <c r="AH95" t="s">
        <v>3</v>
      </c>
      <c r="AJ95" s="44" t="s">
        <v>35</v>
      </c>
      <c r="AK95" s="44" t="s">
        <v>35</v>
      </c>
      <c r="AL95" s="44" t="s">
        <v>35</v>
      </c>
      <c r="AM95" s="44" t="s">
        <v>35</v>
      </c>
      <c r="AN95" s="44" t="s">
        <v>35</v>
      </c>
    </row>
    <row r="96" spans="1:40" x14ac:dyDescent="0.2">
      <c r="A96" s="21" t="s">
        <v>336</v>
      </c>
      <c r="B96" t="s">
        <v>142</v>
      </c>
      <c r="C96" t="s">
        <v>29</v>
      </c>
      <c r="D96" t="s">
        <v>0</v>
      </c>
      <c r="E96" t="s">
        <v>2</v>
      </c>
      <c r="F96" t="s">
        <v>38</v>
      </c>
      <c r="G96" t="s">
        <v>1</v>
      </c>
      <c r="H96" t="s">
        <v>1</v>
      </c>
      <c r="I96" t="s">
        <v>1</v>
      </c>
      <c r="J96" s="70">
        <v>6</v>
      </c>
      <c r="K96" t="s">
        <v>1</v>
      </c>
      <c r="L96" s="71">
        <v>1.4999999999999999E-2</v>
      </c>
      <c r="M96" s="71">
        <v>1.6E-2</v>
      </c>
      <c r="N96" s="71">
        <v>1.4999999999999999E-2</v>
      </c>
      <c r="O96" s="71">
        <v>1E-3</v>
      </c>
      <c r="P96" t="s">
        <v>262</v>
      </c>
      <c r="Q96" s="70">
        <v>55</v>
      </c>
      <c r="R96" t="s">
        <v>294</v>
      </c>
      <c r="S96" s="72">
        <v>145</v>
      </c>
      <c r="T96" s="44" t="s">
        <v>35</v>
      </c>
      <c r="U96" t="s">
        <v>35</v>
      </c>
      <c r="V96" s="1" t="s">
        <v>35</v>
      </c>
      <c r="W96" s="44" t="s">
        <v>35</v>
      </c>
      <c r="X96" s="44" t="s">
        <v>35</v>
      </c>
      <c r="Y96" s="60" t="s">
        <v>31</v>
      </c>
      <c r="Z96" t="s">
        <v>254</v>
      </c>
      <c r="AA96" s="70">
        <v>6</v>
      </c>
      <c r="AB96" t="s">
        <v>3</v>
      </c>
      <c r="AC96" t="s">
        <v>3</v>
      </c>
      <c r="AD96" t="s">
        <v>5</v>
      </c>
      <c r="AE96" t="s">
        <v>3</v>
      </c>
      <c r="AF96" s="79" t="s">
        <v>356</v>
      </c>
      <c r="AG96" t="s">
        <v>359</v>
      </c>
      <c r="AH96" t="s">
        <v>3</v>
      </c>
      <c r="AJ96" s="44" t="s">
        <v>35</v>
      </c>
      <c r="AK96" s="44" t="s">
        <v>35</v>
      </c>
      <c r="AL96" s="44" t="s">
        <v>35</v>
      </c>
      <c r="AM96" s="44" t="s">
        <v>35</v>
      </c>
      <c r="AN96" s="44" t="s">
        <v>35</v>
      </c>
    </row>
    <row r="97" spans="1:40" x14ac:dyDescent="0.2">
      <c r="A97" s="21" t="s">
        <v>337</v>
      </c>
      <c r="B97" t="s">
        <v>142</v>
      </c>
      <c r="C97" t="s">
        <v>29</v>
      </c>
      <c r="D97" t="s">
        <v>0</v>
      </c>
      <c r="E97" t="s">
        <v>2</v>
      </c>
      <c r="F97" t="s">
        <v>38</v>
      </c>
      <c r="G97" t="s">
        <v>1</v>
      </c>
      <c r="H97" t="s">
        <v>1</v>
      </c>
      <c r="I97" t="s">
        <v>1</v>
      </c>
      <c r="J97" s="70">
        <v>8</v>
      </c>
      <c r="K97" t="s">
        <v>1</v>
      </c>
      <c r="L97" s="71">
        <v>1.4999999999999999E-2</v>
      </c>
      <c r="M97" s="71">
        <v>1.6E-2</v>
      </c>
      <c r="N97" s="71">
        <v>1.4999999999999999E-2</v>
      </c>
      <c r="O97" s="71">
        <v>1E-3</v>
      </c>
      <c r="P97" t="s">
        <v>262</v>
      </c>
      <c r="Q97" s="70">
        <v>55</v>
      </c>
      <c r="R97" t="s">
        <v>294</v>
      </c>
      <c r="S97" s="72">
        <v>146</v>
      </c>
      <c r="T97" s="44" t="s">
        <v>35</v>
      </c>
      <c r="U97" t="s">
        <v>35</v>
      </c>
      <c r="V97" s="1" t="s">
        <v>35</v>
      </c>
      <c r="W97" s="44" t="s">
        <v>35</v>
      </c>
      <c r="X97" s="44" t="s">
        <v>35</v>
      </c>
      <c r="Y97" s="60" t="s">
        <v>31</v>
      </c>
      <c r="Z97" t="s">
        <v>254</v>
      </c>
      <c r="AA97" s="70">
        <v>8</v>
      </c>
      <c r="AB97" t="s">
        <v>3</v>
      </c>
      <c r="AC97" t="s">
        <v>3</v>
      </c>
      <c r="AD97" t="s">
        <v>5</v>
      </c>
      <c r="AE97" t="s">
        <v>3</v>
      </c>
      <c r="AF97" s="79" t="s">
        <v>356</v>
      </c>
      <c r="AG97" t="s">
        <v>359</v>
      </c>
      <c r="AH97" t="s">
        <v>3</v>
      </c>
      <c r="AJ97" s="44" t="s">
        <v>35</v>
      </c>
      <c r="AK97" s="44" t="s">
        <v>35</v>
      </c>
      <c r="AL97" s="44" t="s">
        <v>35</v>
      </c>
      <c r="AM97" s="44" t="s">
        <v>35</v>
      </c>
      <c r="AN97" s="44" t="s">
        <v>35</v>
      </c>
    </row>
    <row r="98" spans="1:40" x14ac:dyDescent="0.2">
      <c r="A98" s="21" t="s">
        <v>338</v>
      </c>
      <c r="B98" t="s">
        <v>142</v>
      </c>
      <c r="C98" t="s">
        <v>29</v>
      </c>
      <c r="D98" t="s">
        <v>0</v>
      </c>
      <c r="E98" t="s">
        <v>2</v>
      </c>
      <c r="F98" t="s">
        <v>38</v>
      </c>
      <c r="G98" t="s">
        <v>1</v>
      </c>
      <c r="H98" t="s">
        <v>1</v>
      </c>
      <c r="I98" t="s">
        <v>1</v>
      </c>
      <c r="J98" s="70">
        <v>10</v>
      </c>
      <c r="K98" t="s">
        <v>1</v>
      </c>
      <c r="L98" s="71">
        <v>1.7000000000000001E-2</v>
      </c>
      <c r="M98" s="71">
        <v>3.5000000000000003E-2</v>
      </c>
      <c r="N98" s="71">
        <v>1.7000000000000001E-2</v>
      </c>
      <c r="O98" s="71">
        <v>0</v>
      </c>
      <c r="P98" t="s">
        <v>262</v>
      </c>
      <c r="Q98" s="70">
        <v>55</v>
      </c>
      <c r="R98" t="s">
        <v>294</v>
      </c>
      <c r="S98" s="72">
        <v>155</v>
      </c>
      <c r="T98" s="44" t="s">
        <v>35</v>
      </c>
      <c r="U98" t="s">
        <v>35</v>
      </c>
      <c r="V98" s="1" t="s">
        <v>35</v>
      </c>
      <c r="W98" s="44" t="s">
        <v>35</v>
      </c>
      <c r="X98" s="44" t="s">
        <v>35</v>
      </c>
      <c r="Y98" s="60" t="s">
        <v>31</v>
      </c>
      <c r="Z98" t="s">
        <v>254</v>
      </c>
      <c r="AA98" s="70">
        <v>10</v>
      </c>
      <c r="AB98" t="s">
        <v>3</v>
      </c>
      <c r="AC98" t="s">
        <v>3</v>
      </c>
      <c r="AD98" t="s">
        <v>5</v>
      </c>
      <c r="AE98" t="s">
        <v>3</v>
      </c>
      <c r="AF98" s="79" t="s">
        <v>357</v>
      </c>
      <c r="AG98" t="s">
        <v>359</v>
      </c>
      <c r="AH98" t="s">
        <v>3</v>
      </c>
      <c r="AJ98" s="44" t="s">
        <v>35</v>
      </c>
      <c r="AK98" s="44" t="s">
        <v>35</v>
      </c>
      <c r="AL98" s="44" t="s">
        <v>35</v>
      </c>
      <c r="AM98" s="44" t="s">
        <v>35</v>
      </c>
      <c r="AN98" s="44" t="s">
        <v>35</v>
      </c>
    </row>
    <row r="99" spans="1:40" x14ac:dyDescent="0.2">
      <c r="A99" s="21" t="s">
        <v>339</v>
      </c>
      <c r="B99" t="s">
        <v>142</v>
      </c>
      <c r="C99" t="s">
        <v>29</v>
      </c>
      <c r="D99" t="s">
        <v>0</v>
      </c>
      <c r="E99" t="s">
        <v>2</v>
      </c>
      <c r="F99" t="s">
        <v>38</v>
      </c>
      <c r="G99" t="s">
        <v>1</v>
      </c>
      <c r="H99" t="s">
        <v>1</v>
      </c>
      <c r="I99" t="s">
        <v>1</v>
      </c>
      <c r="J99" s="70">
        <v>13</v>
      </c>
      <c r="K99" t="s">
        <v>1</v>
      </c>
      <c r="L99" s="71">
        <v>1.7000000000000001E-2</v>
      </c>
      <c r="M99" s="71">
        <v>1.4999999999999999E-2</v>
      </c>
      <c r="N99" s="71">
        <v>1.7000000000000001E-2</v>
      </c>
      <c r="O99" s="71">
        <v>0</v>
      </c>
      <c r="P99" t="s">
        <v>262</v>
      </c>
      <c r="Q99" s="70">
        <v>55</v>
      </c>
      <c r="R99" t="s">
        <v>294</v>
      </c>
      <c r="S99" s="72">
        <v>157</v>
      </c>
      <c r="T99" s="44" t="s">
        <v>35</v>
      </c>
      <c r="U99" t="s">
        <v>35</v>
      </c>
      <c r="V99" s="1" t="s">
        <v>35</v>
      </c>
      <c r="W99" s="44" t="s">
        <v>35</v>
      </c>
      <c r="X99" s="44" t="s">
        <v>35</v>
      </c>
      <c r="Y99" s="60" t="s">
        <v>31</v>
      </c>
      <c r="Z99" t="s">
        <v>254</v>
      </c>
      <c r="AA99" s="70">
        <v>13</v>
      </c>
      <c r="AB99" t="s">
        <v>3</v>
      </c>
      <c r="AC99" t="s">
        <v>3</v>
      </c>
      <c r="AD99" t="s">
        <v>5</v>
      </c>
      <c r="AE99" t="s">
        <v>3</v>
      </c>
      <c r="AF99" s="79" t="s">
        <v>357</v>
      </c>
      <c r="AG99" t="s">
        <v>359</v>
      </c>
      <c r="AH99" t="s">
        <v>3</v>
      </c>
      <c r="AJ99" s="44" t="s">
        <v>35</v>
      </c>
      <c r="AK99" s="44" t="s">
        <v>35</v>
      </c>
      <c r="AL99" s="44" t="s">
        <v>35</v>
      </c>
      <c r="AM99" s="44" t="s">
        <v>35</v>
      </c>
      <c r="AN99" s="44" t="s">
        <v>35</v>
      </c>
    </row>
    <row r="100" spans="1:40" x14ac:dyDescent="0.2">
      <c r="A100" s="21" t="s">
        <v>340</v>
      </c>
      <c r="B100" t="s">
        <v>142</v>
      </c>
      <c r="C100" t="s">
        <v>29</v>
      </c>
      <c r="D100" t="s">
        <v>0</v>
      </c>
      <c r="E100" t="s">
        <v>2</v>
      </c>
      <c r="F100" t="s">
        <v>38</v>
      </c>
      <c r="G100" t="s">
        <v>1</v>
      </c>
      <c r="H100" t="s">
        <v>1</v>
      </c>
      <c r="I100" t="s">
        <v>1</v>
      </c>
      <c r="J100" s="70">
        <v>10</v>
      </c>
      <c r="K100" t="s">
        <v>1</v>
      </c>
      <c r="L100" s="71">
        <v>1.7000000000000001E-2</v>
      </c>
      <c r="M100" s="71">
        <v>7.0000000000000001E-3</v>
      </c>
      <c r="N100" s="71">
        <v>1.7000000000000001E-2</v>
      </c>
      <c r="O100" s="71">
        <v>0</v>
      </c>
      <c r="P100" t="s">
        <v>262</v>
      </c>
      <c r="Q100" s="70">
        <v>55</v>
      </c>
      <c r="R100" t="s">
        <v>294</v>
      </c>
      <c r="S100" s="72">
        <v>156</v>
      </c>
      <c r="T100" s="44" t="s">
        <v>35</v>
      </c>
      <c r="U100" t="s">
        <v>35</v>
      </c>
      <c r="V100" s="1" t="s">
        <v>35</v>
      </c>
      <c r="W100" s="44" t="s">
        <v>35</v>
      </c>
      <c r="X100" s="44" t="s">
        <v>35</v>
      </c>
      <c r="Y100" s="60" t="s">
        <v>31</v>
      </c>
      <c r="Z100" t="s">
        <v>254</v>
      </c>
      <c r="AA100" s="70">
        <v>10</v>
      </c>
      <c r="AB100" t="s">
        <v>3</v>
      </c>
      <c r="AC100" t="s">
        <v>3</v>
      </c>
      <c r="AD100" t="s">
        <v>5</v>
      </c>
      <c r="AE100" t="s">
        <v>3</v>
      </c>
      <c r="AF100" s="79" t="s">
        <v>356</v>
      </c>
      <c r="AG100" t="s">
        <v>359</v>
      </c>
      <c r="AH100" t="s">
        <v>3</v>
      </c>
      <c r="AJ100" s="44" t="s">
        <v>35</v>
      </c>
      <c r="AK100" s="44" t="s">
        <v>35</v>
      </c>
      <c r="AL100" s="44" t="s">
        <v>35</v>
      </c>
      <c r="AM100" s="44" t="s">
        <v>35</v>
      </c>
      <c r="AN100" s="44" t="s">
        <v>35</v>
      </c>
    </row>
    <row r="101" spans="1:40" x14ac:dyDescent="0.2">
      <c r="A101" s="21" t="s">
        <v>341</v>
      </c>
      <c r="B101" t="s">
        <v>142</v>
      </c>
      <c r="C101" t="s">
        <v>29</v>
      </c>
      <c r="D101" t="s">
        <v>0</v>
      </c>
      <c r="E101" t="s">
        <v>2</v>
      </c>
      <c r="F101" t="s">
        <v>38</v>
      </c>
      <c r="G101" t="s">
        <v>1</v>
      </c>
      <c r="H101" t="s">
        <v>1</v>
      </c>
      <c r="I101" t="s">
        <v>1</v>
      </c>
      <c r="J101" s="70">
        <v>13</v>
      </c>
      <c r="K101" t="s">
        <v>1</v>
      </c>
      <c r="L101" s="71">
        <v>1.7000000000000001E-2</v>
      </c>
      <c r="M101" s="71">
        <v>7.0000000000000001E-3</v>
      </c>
      <c r="N101" s="71">
        <v>1.7000000000000001E-2</v>
      </c>
      <c r="O101" s="71">
        <v>0</v>
      </c>
      <c r="P101" t="s">
        <v>262</v>
      </c>
      <c r="Q101" s="70">
        <v>55</v>
      </c>
      <c r="R101" t="s">
        <v>294</v>
      </c>
      <c r="S101" s="72">
        <v>154</v>
      </c>
      <c r="T101" s="44" t="s">
        <v>35</v>
      </c>
      <c r="U101" t="s">
        <v>35</v>
      </c>
      <c r="V101" s="1" t="s">
        <v>35</v>
      </c>
      <c r="W101" s="44" t="s">
        <v>35</v>
      </c>
      <c r="X101" s="44" t="s">
        <v>35</v>
      </c>
      <c r="Y101" s="60" t="s">
        <v>31</v>
      </c>
      <c r="Z101" t="s">
        <v>254</v>
      </c>
      <c r="AA101" s="70">
        <v>13</v>
      </c>
      <c r="AB101" t="s">
        <v>3</v>
      </c>
      <c r="AC101" t="s">
        <v>3</v>
      </c>
      <c r="AD101" t="s">
        <v>5</v>
      </c>
      <c r="AE101" t="s">
        <v>3</v>
      </c>
      <c r="AF101" s="79" t="s">
        <v>356</v>
      </c>
      <c r="AG101" t="s">
        <v>359</v>
      </c>
      <c r="AH101" t="s">
        <v>3</v>
      </c>
      <c r="AJ101" s="44" t="s">
        <v>35</v>
      </c>
      <c r="AK101" s="44" t="s">
        <v>35</v>
      </c>
      <c r="AL101" s="44" t="s">
        <v>35</v>
      </c>
      <c r="AM101" s="44" t="s">
        <v>35</v>
      </c>
      <c r="AN101" s="44" t="s">
        <v>35</v>
      </c>
    </row>
    <row r="102" spans="1:40" x14ac:dyDescent="0.2">
      <c r="A102" s="21" t="s">
        <v>342</v>
      </c>
      <c r="B102" t="s">
        <v>142</v>
      </c>
      <c r="C102" t="s">
        <v>29</v>
      </c>
      <c r="D102" t="s">
        <v>0</v>
      </c>
      <c r="E102" t="s">
        <v>2</v>
      </c>
      <c r="F102" t="s">
        <v>38</v>
      </c>
      <c r="G102" t="s">
        <v>1</v>
      </c>
      <c r="H102" t="s">
        <v>1</v>
      </c>
      <c r="I102" t="s">
        <v>1</v>
      </c>
      <c r="J102" s="70">
        <v>4</v>
      </c>
      <c r="K102" t="s">
        <v>1</v>
      </c>
      <c r="L102" s="71">
        <v>1.4999999999999999E-2</v>
      </c>
      <c r="M102" s="71">
        <v>1.6E-2</v>
      </c>
      <c r="N102" s="71">
        <v>1.4999999999999999E-2</v>
      </c>
      <c r="O102" s="71">
        <v>1E-3</v>
      </c>
      <c r="P102" t="s">
        <v>262</v>
      </c>
      <c r="Q102" s="70">
        <v>55</v>
      </c>
      <c r="R102" t="s">
        <v>294</v>
      </c>
      <c r="S102" s="72">
        <v>143</v>
      </c>
      <c r="T102" s="44" t="s">
        <v>35</v>
      </c>
      <c r="U102" t="s">
        <v>35</v>
      </c>
      <c r="V102" s="1" t="s">
        <v>35</v>
      </c>
      <c r="W102" s="44" t="s">
        <v>35</v>
      </c>
      <c r="X102" s="44" t="s">
        <v>35</v>
      </c>
      <c r="Y102" s="60" t="s">
        <v>31</v>
      </c>
      <c r="Z102" t="s">
        <v>254</v>
      </c>
      <c r="AA102" s="70">
        <v>4</v>
      </c>
      <c r="AB102" t="s">
        <v>3</v>
      </c>
      <c r="AC102" t="s">
        <v>3</v>
      </c>
      <c r="AD102" t="s">
        <v>5</v>
      </c>
      <c r="AE102" t="s">
        <v>3</v>
      </c>
      <c r="AF102" s="79" t="s">
        <v>356</v>
      </c>
      <c r="AG102" t="s">
        <v>359</v>
      </c>
      <c r="AH102" t="s">
        <v>3</v>
      </c>
      <c r="AJ102" s="44" t="s">
        <v>35</v>
      </c>
      <c r="AK102" s="44" t="s">
        <v>35</v>
      </c>
      <c r="AL102" s="44" t="s">
        <v>35</v>
      </c>
      <c r="AM102" s="44" t="s">
        <v>35</v>
      </c>
      <c r="AN102" s="44" t="s">
        <v>35</v>
      </c>
    </row>
    <row r="103" spans="1:40" x14ac:dyDescent="0.2">
      <c r="A103" s="21" t="s">
        <v>343</v>
      </c>
      <c r="B103" t="s">
        <v>142</v>
      </c>
      <c r="C103" t="s">
        <v>29</v>
      </c>
      <c r="D103" t="s">
        <v>0</v>
      </c>
      <c r="E103" t="s">
        <v>2</v>
      </c>
      <c r="F103" t="s">
        <v>38</v>
      </c>
      <c r="G103" t="s">
        <v>1</v>
      </c>
      <c r="H103" t="s">
        <v>1</v>
      </c>
      <c r="I103" t="s">
        <v>1</v>
      </c>
      <c r="J103" s="70">
        <v>6</v>
      </c>
      <c r="K103" t="s">
        <v>1</v>
      </c>
      <c r="L103" s="71">
        <v>1.4999999999999999E-2</v>
      </c>
      <c r="M103" s="71">
        <v>1.6E-2</v>
      </c>
      <c r="N103" s="71">
        <v>1.4999999999999999E-2</v>
      </c>
      <c r="O103" s="71">
        <v>1E-3</v>
      </c>
      <c r="P103" t="s">
        <v>262</v>
      </c>
      <c r="Q103" s="70">
        <v>55</v>
      </c>
      <c r="R103" t="s">
        <v>294</v>
      </c>
      <c r="S103" s="72">
        <v>145</v>
      </c>
      <c r="T103" s="44" t="s">
        <v>35</v>
      </c>
      <c r="U103" t="s">
        <v>35</v>
      </c>
      <c r="V103" s="1" t="s">
        <v>35</v>
      </c>
      <c r="W103" s="44" t="s">
        <v>35</v>
      </c>
      <c r="X103" s="44" t="s">
        <v>35</v>
      </c>
      <c r="Y103" s="60" t="s">
        <v>31</v>
      </c>
      <c r="Z103" t="s">
        <v>254</v>
      </c>
      <c r="AA103" s="70">
        <v>6</v>
      </c>
      <c r="AB103" t="s">
        <v>3</v>
      </c>
      <c r="AC103" t="s">
        <v>3</v>
      </c>
      <c r="AD103" t="s">
        <v>5</v>
      </c>
      <c r="AE103" t="s">
        <v>3</v>
      </c>
      <c r="AF103" s="79" t="s">
        <v>356</v>
      </c>
      <c r="AG103" t="s">
        <v>359</v>
      </c>
      <c r="AH103" t="s">
        <v>3</v>
      </c>
      <c r="AJ103" s="44" t="s">
        <v>35</v>
      </c>
      <c r="AK103" s="44" t="s">
        <v>35</v>
      </c>
      <c r="AL103" s="44" t="s">
        <v>35</v>
      </c>
      <c r="AM103" s="44" t="s">
        <v>35</v>
      </c>
      <c r="AN103" s="44" t="s">
        <v>35</v>
      </c>
    </row>
    <row r="104" spans="1:40" x14ac:dyDescent="0.2">
      <c r="A104" s="21" t="s">
        <v>344</v>
      </c>
      <c r="B104" t="s">
        <v>142</v>
      </c>
      <c r="C104" t="s">
        <v>29</v>
      </c>
      <c r="D104" t="s">
        <v>0</v>
      </c>
      <c r="E104" t="s">
        <v>2</v>
      </c>
      <c r="F104" t="s">
        <v>38</v>
      </c>
      <c r="G104" t="s">
        <v>1</v>
      </c>
      <c r="H104" t="s">
        <v>1</v>
      </c>
      <c r="I104" t="s">
        <v>1</v>
      </c>
      <c r="J104" s="70">
        <v>8</v>
      </c>
      <c r="K104" t="s">
        <v>1</v>
      </c>
      <c r="L104" s="71">
        <v>1.4999999999999999E-2</v>
      </c>
      <c r="M104" s="71">
        <v>1.6E-2</v>
      </c>
      <c r="N104" s="71">
        <v>1.4999999999999999E-2</v>
      </c>
      <c r="O104" s="71">
        <v>1E-3</v>
      </c>
      <c r="P104" t="s">
        <v>262</v>
      </c>
      <c r="Q104" s="70">
        <v>55</v>
      </c>
      <c r="R104" t="s">
        <v>294</v>
      </c>
      <c r="S104" s="72">
        <v>146</v>
      </c>
      <c r="T104" s="44" t="s">
        <v>35</v>
      </c>
      <c r="U104" t="s">
        <v>35</v>
      </c>
      <c r="V104" s="1" t="s">
        <v>35</v>
      </c>
      <c r="W104" s="44" t="s">
        <v>35</v>
      </c>
      <c r="X104" s="44" t="s">
        <v>35</v>
      </c>
      <c r="Y104" s="60" t="s">
        <v>31</v>
      </c>
      <c r="Z104" t="s">
        <v>254</v>
      </c>
      <c r="AA104" s="70">
        <v>8</v>
      </c>
      <c r="AB104" t="s">
        <v>3</v>
      </c>
      <c r="AC104" t="s">
        <v>3</v>
      </c>
      <c r="AD104" t="s">
        <v>5</v>
      </c>
      <c r="AE104" t="s">
        <v>3</v>
      </c>
      <c r="AF104" s="79" t="s">
        <v>356</v>
      </c>
      <c r="AG104" t="s">
        <v>359</v>
      </c>
      <c r="AH104" t="s">
        <v>3</v>
      </c>
      <c r="AJ104" s="44" t="s">
        <v>35</v>
      </c>
      <c r="AK104" s="44" t="s">
        <v>35</v>
      </c>
      <c r="AL104" s="44" t="s">
        <v>35</v>
      </c>
      <c r="AM104" s="44" t="s">
        <v>35</v>
      </c>
      <c r="AN104" s="44" t="s">
        <v>35</v>
      </c>
    </row>
    <row r="105" spans="1:40" x14ac:dyDescent="0.2">
      <c r="A105" s="21" t="s">
        <v>345</v>
      </c>
      <c r="B105" t="s">
        <v>142</v>
      </c>
      <c r="C105" t="s">
        <v>29</v>
      </c>
      <c r="D105" t="s">
        <v>0</v>
      </c>
      <c r="E105" t="s">
        <v>2</v>
      </c>
      <c r="F105" t="s">
        <v>38</v>
      </c>
      <c r="G105" t="s">
        <v>1</v>
      </c>
      <c r="H105" t="s">
        <v>1</v>
      </c>
      <c r="I105" t="s">
        <v>1</v>
      </c>
      <c r="J105" s="70">
        <v>10</v>
      </c>
      <c r="K105" t="s">
        <v>1</v>
      </c>
      <c r="L105" s="71">
        <v>1.7000000000000001E-2</v>
      </c>
      <c r="M105" s="71">
        <v>3.5000000000000003E-2</v>
      </c>
      <c r="N105" s="71">
        <v>1.7000000000000001E-2</v>
      </c>
      <c r="O105" s="71">
        <v>0</v>
      </c>
      <c r="P105" t="s">
        <v>262</v>
      </c>
      <c r="Q105" s="70">
        <v>55</v>
      </c>
      <c r="R105" t="s">
        <v>294</v>
      </c>
      <c r="S105" s="72">
        <v>155</v>
      </c>
      <c r="T105" s="44" t="s">
        <v>35</v>
      </c>
      <c r="U105" t="s">
        <v>35</v>
      </c>
      <c r="V105" s="1" t="s">
        <v>35</v>
      </c>
      <c r="W105" s="44" t="s">
        <v>35</v>
      </c>
      <c r="X105" s="44" t="s">
        <v>35</v>
      </c>
      <c r="Y105" s="60" t="s">
        <v>31</v>
      </c>
      <c r="Z105" t="s">
        <v>254</v>
      </c>
      <c r="AA105" s="70">
        <v>10</v>
      </c>
      <c r="AB105" t="s">
        <v>3</v>
      </c>
      <c r="AC105" t="s">
        <v>3</v>
      </c>
      <c r="AD105" t="s">
        <v>5</v>
      </c>
      <c r="AE105" t="s">
        <v>3</v>
      </c>
      <c r="AF105" s="79" t="s">
        <v>357</v>
      </c>
      <c r="AG105" t="s">
        <v>359</v>
      </c>
      <c r="AH105" t="s">
        <v>3</v>
      </c>
      <c r="AJ105" s="44" t="s">
        <v>35</v>
      </c>
      <c r="AK105" s="44" t="s">
        <v>35</v>
      </c>
      <c r="AL105" s="44" t="s">
        <v>35</v>
      </c>
      <c r="AM105" s="44" t="s">
        <v>35</v>
      </c>
      <c r="AN105" s="44" t="s">
        <v>35</v>
      </c>
    </row>
    <row r="106" spans="1:40" x14ac:dyDescent="0.2">
      <c r="A106" s="21" t="s">
        <v>346</v>
      </c>
      <c r="B106" t="s">
        <v>142</v>
      </c>
      <c r="C106" t="s">
        <v>29</v>
      </c>
      <c r="D106" t="s">
        <v>0</v>
      </c>
      <c r="E106" t="s">
        <v>2</v>
      </c>
      <c r="F106" t="s">
        <v>38</v>
      </c>
      <c r="G106" t="s">
        <v>1</v>
      </c>
      <c r="H106" t="s">
        <v>1</v>
      </c>
      <c r="I106" t="s">
        <v>1</v>
      </c>
      <c r="J106" s="70">
        <v>13</v>
      </c>
      <c r="K106" t="s">
        <v>1</v>
      </c>
      <c r="L106" s="71">
        <v>1.7000000000000001E-2</v>
      </c>
      <c r="M106" s="71">
        <v>1.4999999999999999E-2</v>
      </c>
      <c r="N106" s="71">
        <v>1.7000000000000001E-2</v>
      </c>
      <c r="O106" s="71">
        <v>0</v>
      </c>
      <c r="P106" t="s">
        <v>262</v>
      </c>
      <c r="Q106" s="70">
        <v>55</v>
      </c>
      <c r="R106" t="s">
        <v>294</v>
      </c>
      <c r="S106" s="72">
        <v>157</v>
      </c>
      <c r="T106" s="44" t="s">
        <v>35</v>
      </c>
      <c r="U106" t="s">
        <v>35</v>
      </c>
      <c r="V106" s="1" t="s">
        <v>35</v>
      </c>
      <c r="W106" s="44" t="s">
        <v>35</v>
      </c>
      <c r="X106" s="44" t="s">
        <v>35</v>
      </c>
      <c r="Y106" s="60" t="s">
        <v>31</v>
      </c>
      <c r="Z106" t="s">
        <v>254</v>
      </c>
      <c r="AA106" s="70">
        <v>13</v>
      </c>
      <c r="AB106" t="s">
        <v>3</v>
      </c>
      <c r="AC106" t="s">
        <v>3</v>
      </c>
      <c r="AD106" t="s">
        <v>5</v>
      </c>
      <c r="AE106" t="s">
        <v>3</v>
      </c>
      <c r="AF106" s="79" t="s">
        <v>357</v>
      </c>
      <c r="AG106" t="s">
        <v>359</v>
      </c>
      <c r="AH106" t="s">
        <v>3</v>
      </c>
      <c r="AJ106" s="44" t="s">
        <v>35</v>
      </c>
      <c r="AK106" s="44" t="s">
        <v>35</v>
      </c>
      <c r="AL106" s="44" t="s">
        <v>35</v>
      </c>
      <c r="AM106" s="44" t="s">
        <v>35</v>
      </c>
      <c r="AN106" s="44" t="s">
        <v>35</v>
      </c>
    </row>
    <row r="107" spans="1:40" x14ac:dyDescent="0.2">
      <c r="A107" s="21" t="s">
        <v>347</v>
      </c>
      <c r="B107" t="s">
        <v>142</v>
      </c>
      <c r="C107" t="s">
        <v>29</v>
      </c>
      <c r="D107" t="s">
        <v>0</v>
      </c>
      <c r="E107" t="s">
        <v>2</v>
      </c>
      <c r="F107" t="s">
        <v>38</v>
      </c>
      <c r="G107" t="s">
        <v>1</v>
      </c>
      <c r="H107" t="s">
        <v>1</v>
      </c>
      <c r="I107" t="s">
        <v>1</v>
      </c>
      <c r="J107" s="70">
        <v>10</v>
      </c>
      <c r="K107" t="s">
        <v>1</v>
      </c>
      <c r="L107" s="71">
        <v>1.7000000000000001E-2</v>
      </c>
      <c r="M107" s="71">
        <v>7.0000000000000001E-3</v>
      </c>
      <c r="N107" s="71">
        <v>1.7000000000000001E-2</v>
      </c>
      <c r="O107" s="71">
        <v>0</v>
      </c>
      <c r="P107" t="s">
        <v>262</v>
      </c>
      <c r="Q107" s="70">
        <v>55</v>
      </c>
      <c r="R107" t="s">
        <v>294</v>
      </c>
      <c r="S107" s="72">
        <v>156</v>
      </c>
      <c r="T107" s="44" t="s">
        <v>35</v>
      </c>
      <c r="U107" t="s">
        <v>35</v>
      </c>
      <c r="V107" s="1" t="s">
        <v>35</v>
      </c>
      <c r="W107" s="44" t="s">
        <v>35</v>
      </c>
      <c r="X107" s="44" t="s">
        <v>35</v>
      </c>
      <c r="Y107" s="60" t="s">
        <v>31</v>
      </c>
      <c r="Z107" t="s">
        <v>254</v>
      </c>
      <c r="AA107" s="70">
        <v>10</v>
      </c>
      <c r="AB107" t="s">
        <v>3</v>
      </c>
      <c r="AC107" t="s">
        <v>3</v>
      </c>
      <c r="AD107" t="s">
        <v>5</v>
      </c>
      <c r="AE107" t="s">
        <v>3</v>
      </c>
      <c r="AF107" s="79" t="s">
        <v>356</v>
      </c>
      <c r="AG107" t="s">
        <v>359</v>
      </c>
      <c r="AH107" t="s">
        <v>3</v>
      </c>
      <c r="AJ107" s="44" t="s">
        <v>35</v>
      </c>
      <c r="AK107" s="44" t="s">
        <v>35</v>
      </c>
      <c r="AL107" s="44" t="s">
        <v>35</v>
      </c>
      <c r="AM107" s="44" t="s">
        <v>35</v>
      </c>
      <c r="AN107" s="44" t="s">
        <v>35</v>
      </c>
    </row>
    <row r="108" spans="1:40" x14ac:dyDescent="0.2">
      <c r="A108" s="21" t="s">
        <v>348</v>
      </c>
      <c r="B108" t="s">
        <v>142</v>
      </c>
      <c r="C108" t="s">
        <v>29</v>
      </c>
      <c r="D108" t="s">
        <v>0</v>
      </c>
      <c r="E108" t="s">
        <v>2</v>
      </c>
      <c r="F108" t="s">
        <v>38</v>
      </c>
      <c r="G108" t="s">
        <v>1</v>
      </c>
      <c r="H108" t="s">
        <v>1</v>
      </c>
      <c r="I108" t="s">
        <v>1</v>
      </c>
      <c r="J108" s="70">
        <v>13</v>
      </c>
      <c r="K108" t="s">
        <v>1</v>
      </c>
      <c r="L108" s="71">
        <v>1.7000000000000001E-2</v>
      </c>
      <c r="M108" s="71">
        <v>7.0000000000000001E-3</v>
      </c>
      <c r="N108" s="71">
        <v>1.7000000000000001E-2</v>
      </c>
      <c r="O108" s="71">
        <v>0</v>
      </c>
      <c r="P108" t="s">
        <v>262</v>
      </c>
      <c r="Q108" s="70">
        <v>55</v>
      </c>
      <c r="R108" t="s">
        <v>294</v>
      </c>
      <c r="S108" s="72">
        <v>154</v>
      </c>
      <c r="T108" s="44" t="s">
        <v>35</v>
      </c>
      <c r="U108" t="s">
        <v>35</v>
      </c>
      <c r="V108" s="1" t="s">
        <v>35</v>
      </c>
      <c r="W108" s="44" t="s">
        <v>35</v>
      </c>
      <c r="X108" s="44" t="s">
        <v>35</v>
      </c>
      <c r="Y108" s="60" t="s">
        <v>31</v>
      </c>
      <c r="Z108" t="s">
        <v>254</v>
      </c>
      <c r="AA108" s="70">
        <v>13</v>
      </c>
      <c r="AB108" t="s">
        <v>3</v>
      </c>
      <c r="AC108" t="s">
        <v>3</v>
      </c>
      <c r="AD108" t="s">
        <v>5</v>
      </c>
      <c r="AE108" t="s">
        <v>3</v>
      </c>
      <c r="AF108" s="79" t="s">
        <v>356</v>
      </c>
      <c r="AG108" t="s">
        <v>359</v>
      </c>
      <c r="AH108" t="s">
        <v>3</v>
      </c>
      <c r="AJ108" s="44" t="s">
        <v>35</v>
      </c>
      <c r="AK108" s="44" t="s">
        <v>35</v>
      </c>
      <c r="AL108" s="44" t="s">
        <v>35</v>
      </c>
      <c r="AM108" s="44" t="s">
        <v>35</v>
      </c>
      <c r="AN108" s="44" t="s">
        <v>35</v>
      </c>
    </row>
    <row r="109" spans="1:40" x14ac:dyDescent="0.2">
      <c r="A109" s="21" t="s">
        <v>349</v>
      </c>
      <c r="B109" t="s">
        <v>142</v>
      </c>
      <c r="C109" t="s">
        <v>29</v>
      </c>
      <c r="D109" t="s">
        <v>0</v>
      </c>
      <c r="E109" t="s">
        <v>2</v>
      </c>
      <c r="F109" t="s">
        <v>38</v>
      </c>
      <c r="G109" t="s">
        <v>1</v>
      </c>
      <c r="H109" t="s">
        <v>1</v>
      </c>
      <c r="I109" t="s">
        <v>1</v>
      </c>
      <c r="J109" s="70">
        <v>4</v>
      </c>
      <c r="K109" t="s">
        <v>1</v>
      </c>
      <c r="L109" s="71">
        <v>1.4999999999999999E-2</v>
      </c>
      <c r="M109" s="71">
        <v>1.6E-2</v>
      </c>
      <c r="N109" s="71">
        <v>1.4999999999999999E-2</v>
      </c>
      <c r="O109" s="71">
        <v>1E-3</v>
      </c>
      <c r="P109" t="s">
        <v>262</v>
      </c>
      <c r="Q109" s="70">
        <v>55</v>
      </c>
      <c r="R109" t="s">
        <v>294</v>
      </c>
      <c r="S109" s="72">
        <v>143</v>
      </c>
      <c r="T109" s="44" t="s">
        <v>35</v>
      </c>
      <c r="U109" t="s">
        <v>35</v>
      </c>
      <c r="V109" s="1" t="s">
        <v>35</v>
      </c>
      <c r="W109" s="44" t="s">
        <v>35</v>
      </c>
      <c r="X109" s="44" t="s">
        <v>35</v>
      </c>
      <c r="Y109" s="60" t="s">
        <v>266</v>
      </c>
      <c r="Z109" t="s">
        <v>254</v>
      </c>
      <c r="AA109" s="70">
        <v>4</v>
      </c>
      <c r="AB109" t="s">
        <v>262</v>
      </c>
      <c r="AC109" t="s">
        <v>35</v>
      </c>
      <c r="AD109" t="s">
        <v>35</v>
      </c>
      <c r="AE109" t="s">
        <v>35</v>
      </c>
      <c r="AF109" s="80" t="s">
        <v>35</v>
      </c>
      <c r="AG109" t="s">
        <v>3</v>
      </c>
      <c r="AH109" t="s">
        <v>3</v>
      </c>
      <c r="AJ109" s="44" t="s">
        <v>35</v>
      </c>
      <c r="AK109" s="44" t="s">
        <v>35</v>
      </c>
      <c r="AL109" s="44" t="s">
        <v>35</v>
      </c>
      <c r="AM109" s="44" t="s">
        <v>35</v>
      </c>
      <c r="AN109" s="44" t="s">
        <v>35</v>
      </c>
    </row>
    <row r="110" spans="1:40" x14ac:dyDescent="0.2">
      <c r="A110" t="s">
        <v>350</v>
      </c>
      <c r="B110" t="s">
        <v>142</v>
      </c>
      <c r="C110" t="s">
        <v>29</v>
      </c>
      <c r="D110" t="s">
        <v>0</v>
      </c>
      <c r="E110" t="s">
        <v>2</v>
      </c>
      <c r="F110" t="s">
        <v>38</v>
      </c>
      <c r="G110" t="s">
        <v>1</v>
      </c>
      <c r="H110" t="s">
        <v>1</v>
      </c>
      <c r="I110" t="s">
        <v>1</v>
      </c>
      <c r="J110" s="70">
        <v>6</v>
      </c>
      <c r="K110" t="s">
        <v>1</v>
      </c>
      <c r="L110" s="71">
        <v>1.4999999999999999E-2</v>
      </c>
      <c r="M110" s="71">
        <v>1.6E-2</v>
      </c>
      <c r="N110" s="71">
        <v>1.4999999999999999E-2</v>
      </c>
      <c r="O110" s="71">
        <v>1E-3</v>
      </c>
      <c r="P110" t="s">
        <v>262</v>
      </c>
      <c r="Q110" s="70">
        <v>55</v>
      </c>
      <c r="R110" t="s">
        <v>294</v>
      </c>
      <c r="S110" s="72">
        <v>145</v>
      </c>
      <c r="T110" s="44" t="s">
        <v>35</v>
      </c>
      <c r="U110" t="s">
        <v>35</v>
      </c>
      <c r="V110" s="1" t="s">
        <v>35</v>
      </c>
      <c r="W110" s="44" t="s">
        <v>35</v>
      </c>
      <c r="X110" s="44" t="s">
        <v>35</v>
      </c>
      <c r="Y110" s="60" t="s">
        <v>266</v>
      </c>
      <c r="Z110" t="s">
        <v>254</v>
      </c>
      <c r="AA110" s="70">
        <v>6</v>
      </c>
      <c r="AB110" t="s">
        <v>262</v>
      </c>
      <c r="AC110" t="s">
        <v>35</v>
      </c>
      <c r="AD110" t="s">
        <v>35</v>
      </c>
      <c r="AE110" t="s">
        <v>35</v>
      </c>
      <c r="AF110" s="80" t="s">
        <v>35</v>
      </c>
      <c r="AG110" t="s">
        <v>3</v>
      </c>
      <c r="AH110" t="s">
        <v>3</v>
      </c>
      <c r="AJ110" s="44" t="s">
        <v>35</v>
      </c>
      <c r="AK110" s="44" t="s">
        <v>35</v>
      </c>
      <c r="AL110" s="44" t="s">
        <v>35</v>
      </c>
      <c r="AM110" s="44" t="s">
        <v>35</v>
      </c>
      <c r="AN110" s="44" t="s">
        <v>35</v>
      </c>
    </row>
    <row r="111" spans="1:40" x14ac:dyDescent="0.2">
      <c r="A111" t="s">
        <v>351</v>
      </c>
      <c r="B111" t="s">
        <v>142</v>
      </c>
      <c r="C111" t="s">
        <v>29</v>
      </c>
      <c r="D111" t="s">
        <v>0</v>
      </c>
      <c r="E111" t="s">
        <v>2</v>
      </c>
      <c r="F111" t="s">
        <v>38</v>
      </c>
      <c r="G111" t="s">
        <v>1</v>
      </c>
      <c r="H111" t="s">
        <v>1</v>
      </c>
      <c r="I111" t="s">
        <v>1</v>
      </c>
      <c r="J111" s="70">
        <v>8</v>
      </c>
      <c r="K111" t="s">
        <v>1</v>
      </c>
      <c r="L111" s="71">
        <v>1.4999999999999999E-2</v>
      </c>
      <c r="M111" s="71">
        <v>1.6E-2</v>
      </c>
      <c r="N111" s="71">
        <v>1.4999999999999999E-2</v>
      </c>
      <c r="O111" s="71">
        <v>1E-3</v>
      </c>
      <c r="P111" t="s">
        <v>262</v>
      </c>
      <c r="Q111" s="70">
        <v>55</v>
      </c>
      <c r="R111" t="s">
        <v>294</v>
      </c>
      <c r="S111" s="72">
        <v>146</v>
      </c>
      <c r="T111" s="44" t="s">
        <v>35</v>
      </c>
      <c r="U111" t="s">
        <v>35</v>
      </c>
      <c r="V111" s="1" t="s">
        <v>35</v>
      </c>
      <c r="W111" s="44" t="s">
        <v>35</v>
      </c>
      <c r="X111" s="44" t="s">
        <v>35</v>
      </c>
      <c r="Y111" s="60" t="s">
        <v>266</v>
      </c>
      <c r="Z111" t="s">
        <v>254</v>
      </c>
      <c r="AA111" s="70">
        <v>8</v>
      </c>
      <c r="AB111" t="s">
        <v>262</v>
      </c>
      <c r="AC111" t="s">
        <v>35</v>
      </c>
      <c r="AD111" t="s">
        <v>35</v>
      </c>
      <c r="AE111" t="s">
        <v>35</v>
      </c>
      <c r="AF111" s="80" t="s">
        <v>35</v>
      </c>
      <c r="AG111" t="s">
        <v>3</v>
      </c>
      <c r="AH111" t="s">
        <v>3</v>
      </c>
      <c r="AJ111" s="44" t="s">
        <v>35</v>
      </c>
      <c r="AK111" s="44" t="s">
        <v>35</v>
      </c>
      <c r="AL111" s="44" t="s">
        <v>35</v>
      </c>
      <c r="AM111" s="44" t="s">
        <v>35</v>
      </c>
      <c r="AN111" s="44" t="s">
        <v>35</v>
      </c>
    </row>
    <row r="112" spans="1:40" x14ac:dyDescent="0.2">
      <c r="A112" t="s">
        <v>352</v>
      </c>
      <c r="B112" t="s">
        <v>142</v>
      </c>
      <c r="C112" t="s">
        <v>29</v>
      </c>
      <c r="D112" t="s">
        <v>0</v>
      </c>
      <c r="E112" t="s">
        <v>2</v>
      </c>
      <c r="F112" t="s">
        <v>38</v>
      </c>
      <c r="G112" t="s">
        <v>1</v>
      </c>
      <c r="H112" t="s">
        <v>1</v>
      </c>
      <c r="I112" t="s">
        <v>1</v>
      </c>
      <c r="J112" s="70">
        <v>10</v>
      </c>
      <c r="K112" t="s">
        <v>1</v>
      </c>
      <c r="L112" s="71">
        <v>1.7000000000000001E-2</v>
      </c>
      <c r="M112" s="71">
        <v>3.5000000000000003E-2</v>
      </c>
      <c r="N112" s="71">
        <v>1.7000000000000001E-2</v>
      </c>
      <c r="O112" s="71">
        <v>0</v>
      </c>
      <c r="P112" t="s">
        <v>262</v>
      </c>
      <c r="Q112" s="70">
        <v>55</v>
      </c>
      <c r="R112" t="s">
        <v>294</v>
      </c>
      <c r="S112" s="72">
        <v>155</v>
      </c>
      <c r="T112" s="44" t="s">
        <v>35</v>
      </c>
      <c r="U112" t="s">
        <v>35</v>
      </c>
      <c r="V112" s="1" t="s">
        <v>35</v>
      </c>
      <c r="W112" s="44" t="s">
        <v>35</v>
      </c>
      <c r="X112" s="44" t="s">
        <v>35</v>
      </c>
      <c r="Y112" s="60" t="s">
        <v>266</v>
      </c>
      <c r="Z112" t="s">
        <v>254</v>
      </c>
      <c r="AA112" s="70">
        <v>10</v>
      </c>
      <c r="AB112" t="s">
        <v>262</v>
      </c>
      <c r="AC112" t="s">
        <v>35</v>
      </c>
      <c r="AD112" t="s">
        <v>35</v>
      </c>
      <c r="AE112" t="s">
        <v>35</v>
      </c>
      <c r="AF112" s="80" t="s">
        <v>35</v>
      </c>
      <c r="AG112" t="s">
        <v>3</v>
      </c>
      <c r="AH112" t="s">
        <v>3</v>
      </c>
      <c r="AJ112" s="44" t="s">
        <v>35</v>
      </c>
      <c r="AK112" s="44" t="s">
        <v>35</v>
      </c>
      <c r="AL112" s="44" t="s">
        <v>35</v>
      </c>
      <c r="AM112" s="44" t="s">
        <v>35</v>
      </c>
      <c r="AN112" s="44" t="s">
        <v>35</v>
      </c>
    </row>
    <row r="113" spans="1:40" x14ac:dyDescent="0.2">
      <c r="A113" t="s">
        <v>353</v>
      </c>
      <c r="B113" t="s">
        <v>142</v>
      </c>
      <c r="C113" t="s">
        <v>29</v>
      </c>
      <c r="D113" t="s">
        <v>0</v>
      </c>
      <c r="E113" t="s">
        <v>2</v>
      </c>
      <c r="F113" t="s">
        <v>38</v>
      </c>
      <c r="G113" t="s">
        <v>1</v>
      </c>
      <c r="H113" t="s">
        <v>1</v>
      </c>
      <c r="I113" t="s">
        <v>1</v>
      </c>
      <c r="J113" s="70">
        <v>13</v>
      </c>
      <c r="K113" t="s">
        <v>1</v>
      </c>
      <c r="L113" s="71">
        <v>1.7000000000000001E-2</v>
      </c>
      <c r="M113" s="71">
        <v>1.4999999999999999E-2</v>
      </c>
      <c r="N113" s="71">
        <v>1.7000000000000001E-2</v>
      </c>
      <c r="O113" s="71">
        <v>0</v>
      </c>
      <c r="P113" t="s">
        <v>262</v>
      </c>
      <c r="Q113" s="70">
        <v>55</v>
      </c>
      <c r="R113" t="s">
        <v>294</v>
      </c>
      <c r="S113" s="72">
        <v>157</v>
      </c>
      <c r="T113" s="44" t="s">
        <v>35</v>
      </c>
      <c r="U113" t="s">
        <v>35</v>
      </c>
      <c r="V113" s="1" t="s">
        <v>35</v>
      </c>
      <c r="W113" s="44" t="s">
        <v>35</v>
      </c>
      <c r="X113" s="44" t="s">
        <v>35</v>
      </c>
      <c r="Y113" s="60" t="s">
        <v>266</v>
      </c>
      <c r="Z113" t="s">
        <v>254</v>
      </c>
      <c r="AA113" s="70">
        <v>13</v>
      </c>
      <c r="AB113" t="s">
        <v>262</v>
      </c>
      <c r="AC113" t="s">
        <v>35</v>
      </c>
      <c r="AD113" t="s">
        <v>35</v>
      </c>
      <c r="AE113" t="s">
        <v>35</v>
      </c>
      <c r="AF113" s="80" t="s">
        <v>35</v>
      </c>
      <c r="AG113" t="s">
        <v>3</v>
      </c>
      <c r="AH113" t="s">
        <v>3</v>
      </c>
      <c r="AJ113" s="44" t="s">
        <v>35</v>
      </c>
      <c r="AK113" s="44" t="s">
        <v>35</v>
      </c>
      <c r="AL113" s="44" t="s">
        <v>35</v>
      </c>
      <c r="AM113" s="44" t="s">
        <v>35</v>
      </c>
      <c r="AN113" s="44" t="s">
        <v>35</v>
      </c>
    </row>
    <row r="114" spans="1:40" x14ac:dyDescent="0.2">
      <c r="A114" t="s">
        <v>354</v>
      </c>
      <c r="B114" t="s">
        <v>142</v>
      </c>
      <c r="C114" t="s">
        <v>29</v>
      </c>
      <c r="D114" t="s">
        <v>0</v>
      </c>
      <c r="E114" t="s">
        <v>2</v>
      </c>
      <c r="F114" t="s">
        <v>38</v>
      </c>
      <c r="G114" t="s">
        <v>1</v>
      </c>
      <c r="H114" t="s">
        <v>1</v>
      </c>
      <c r="I114" t="s">
        <v>1</v>
      </c>
      <c r="J114" s="70">
        <v>10</v>
      </c>
      <c r="K114" t="s">
        <v>1</v>
      </c>
      <c r="L114" s="71">
        <v>1.7000000000000001E-2</v>
      </c>
      <c r="M114" s="71">
        <v>7.0000000000000001E-3</v>
      </c>
      <c r="N114" s="71">
        <v>1.7000000000000001E-2</v>
      </c>
      <c r="O114" s="71">
        <v>0</v>
      </c>
      <c r="P114" t="s">
        <v>262</v>
      </c>
      <c r="Q114" s="70">
        <v>55</v>
      </c>
      <c r="R114" t="s">
        <v>294</v>
      </c>
      <c r="S114" s="72">
        <v>156</v>
      </c>
      <c r="T114" s="44" t="s">
        <v>35</v>
      </c>
      <c r="U114" t="s">
        <v>35</v>
      </c>
      <c r="V114" s="1" t="s">
        <v>35</v>
      </c>
      <c r="W114" s="44" t="s">
        <v>35</v>
      </c>
      <c r="X114" s="44" t="s">
        <v>35</v>
      </c>
      <c r="Y114" s="60" t="s">
        <v>266</v>
      </c>
      <c r="Z114" t="s">
        <v>254</v>
      </c>
      <c r="AA114" s="70">
        <v>10</v>
      </c>
      <c r="AB114" t="s">
        <v>262</v>
      </c>
      <c r="AC114" t="s">
        <v>35</v>
      </c>
      <c r="AD114" t="s">
        <v>35</v>
      </c>
      <c r="AE114" t="s">
        <v>35</v>
      </c>
      <c r="AF114" s="80" t="s">
        <v>35</v>
      </c>
      <c r="AG114" t="s">
        <v>3</v>
      </c>
      <c r="AH114" t="s">
        <v>3</v>
      </c>
      <c r="AJ114" s="44" t="s">
        <v>35</v>
      </c>
      <c r="AK114" s="44" t="s">
        <v>35</v>
      </c>
      <c r="AL114" s="44" t="s">
        <v>35</v>
      </c>
      <c r="AM114" s="44" t="s">
        <v>35</v>
      </c>
      <c r="AN114" s="44" t="s">
        <v>35</v>
      </c>
    </row>
    <row r="115" spans="1:40" x14ac:dyDescent="0.2">
      <c r="A115" t="s">
        <v>355</v>
      </c>
      <c r="B115" t="s">
        <v>142</v>
      </c>
      <c r="C115" t="s">
        <v>29</v>
      </c>
      <c r="D115" t="s">
        <v>0</v>
      </c>
      <c r="E115" t="s">
        <v>2</v>
      </c>
      <c r="F115" t="s">
        <v>38</v>
      </c>
      <c r="G115" t="s">
        <v>1</v>
      </c>
      <c r="H115" t="s">
        <v>1</v>
      </c>
      <c r="I115" t="s">
        <v>1</v>
      </c>
      <c r="J115" s="70">
        <v>13</v>
      </c>
      <c r="K115" t="s">
        <v>1</v>
      </c>
      <c r="L115" s="71">
        <v>1.7000000000000001E-2</v>
      </c>
      <c r="M115" s="71">
        <v>7.0000000000000001E-3</v>
      </c>
      <c r="N115" s="71">
        <v>1.7000000000000001E-2</v>
      </c>
      <c r="O115" s="71">
        <v>0</v>
      </c>
      <c r="P115" t="s">
        <v>262</v>
      </c>
      <c r="Q115" s="70">
        <v>55</v>
      </c>
      <c r="R115" t="s">
        <v>294</v>
      </c>
      <c r="S115" s="72">
        <v>154</v>
      </c>
      <c r="T115" s="44" t="s">
        <v>35</v>
      </c>
      <c r="U115" t="s">
        <v>35</v>
      </c>
      <c r="V115" s="1" t="s">
        <v>35</v>
      </c>
      <c r="W115" s="44" t="s">
        <v>35</v>
      </c>
      <c r="X115" s="44" t="s">
        <v>35</v>
      </c>
      <c r="Y115" s="60" t="s">
        <v>266</v>
      </c>
      <c r="Z115" t="s">
        <v>254</v>
      </c>
      <c r="AA115" s="70">
        <v>13</v>
      </c>
      <c r="AB115" t="s">
        <v>262</v>
      </c>
      <c r="AC115" t="s">
        <v>35</v>
      </c>
      <c r="AD115" t="s">
        <v>35</v>
      </c>
      <c r="AE115" t="s">
        <v>35</v>
      </c>
      <c r="AF115" s="80" t="s">
        <v>35</v>
      </c>
      <c r="AG115" t="s">
        <v>3</v>
      </c>
      <c r="AH115" t="s">
        <v>3</v>
      </c>
      <c r="AJ115" s="44" t="s">
        <v>35</v>
      </c>
      <c r="AK115" s="44" t="s">
        <v>35</v>
      </c>
      <c r="AL115" s="44" t="s">
        <v>35</v>
      </c>
      <c r="AM115" s="44" t="s">
        <v>35</v>
      </c>
      <c r="AN115" s="44" t="s">
        <v>35</v>
      </c>
    </row>
  </sheetData>
  <sheetProtection algorithmName="SHA-512" hashValue="ZNZM1rSKNSSat3sy88wHctziUyJf7ziZGAP/3S+EHHofuf4jzYJJReD1axtM5qkJK12KLnS4bFkph78x5d8Ggg==" saltValue="REGvKEqwRGCEpEIR+dGqqQ==" spinCount="100000" sheet="1" objects="1" scenarios="1"/>
  <phoneticPr fontId="12" type="noConversion"/>
  <conditionalFormatting sqref="Y83:Y115">
    <cfRule type="cellIs" dxfId="0" priority="1" operator="equal">
      <formula>"Niet van toepassing"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français</vt:lpstr>
      <vt:lpstr>Blad2</vt:lpstr>
      <vt:lpstr>Nederlands</vt:lpstr>
      <vt:lpstr>Blad4</vt:lpstr>
      <vt:lpstr>français!Print_Area</vt:lpstr>
      <vt:lpstr>Nederlands!Print_Area</vt:lpstr>
    </vt:vector>
  </TitlesOfParts>
  <Company>BOSCH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Cauwelaers Wim (TT/SBE-SOQ)</dc:creator>
  <cp:lastModifiedBy>Wens Sofie (HC/SNB-PP)</cp:lastModifiedBy>
  <cp:lastPrinted>2025-12-12T13:05:12Z</cp:lastPrinted>
  <dcterms:created xsi:type="dcterms:W3CDTF">2018-04-13T09:50:30Z</dcterms:created>
  <dcterms:modified xsi:type="dcterms:W3CDTF">2026-07-16T14:25:16Z</dcterms:modified>
</cp:coreProperties>
</file>