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osch\Gas boilers\Brussels\"/>
    </mc:Choice>
  </mc:AlternateContent>
  <xr:revisionPtr revIDLastSave="0" documentId="13_ncr:1_{1FC44721-0CC3-403D-B3F5-912A0B4D605B}" xr6:coauthVersionLast="47" xr6:coauthVersionMax="47" xr10:uidLastSave="{00000000-0000-0000-0000-000000000000}"/>
  <workbookProtection workbookAlgorithmName="SHA-512" workbookHashValue="S/Ru5UMVmDuW84txtLH66tMuD67ShkAs59msh/wPHClx6JV7fqcIdjzQteq7ot2/plqXPFRXx8e+urE4riaqtA==" workbookSaltValue="Cn+gymTza7PMivyxc2e/nw==" workbookSpinCount="100000" lockStructure="1"/>
  <bookViews>
    <workbookView xWindow="28690" yWindow="-110" windowWidth="25420" windowHeight="15370" activeTab="2" xr2:uid="{00000000-000D-0000-FFFF-FFFF00000000}"/>
  </bookViews>
  <sheets>
    <sheet name="Français" sheetId="1" r:id="rId1"/>
    <sheet name="Blad2" sheetId="2" state="hidden" r:id="rId2"/>
    <sheet name="Nederlands" sheetId="5" r:id="rId3"/>
    <sheet name="Blad4" sheetId="4" state="hidden" r:id="rId4"/>
  </sheets>
  <definedNames>
    <definedName name="_xlnm._FilterDatabase" localSheetId="1" hidden="1">Blad2!$A$3:$AI$19</definedName>
    <definedName name="_xlnm._FilterDatabase" localSheetId="3" hidden="1">Blad4!$A$4:$AM$20</definedName>
    <definedName name="_xlnm.Print_Area" localSheetId="0">Français!$A$1:$Q$72</definedName>
    <definedName name="_xlnm.Print_Area" localSheetId="2">Nederlands!$A$1:$Q$85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5" i="5"/>
  <c r="K18" i="5"/>
  <c r="K27" i="5"/>
  <c r="K16" i="5"/>
  <c r="AD2" i="4"/>
  <c r="AE2" i="4" s="1"/>
  <c r="AF2" i="4" s="1"/>
  <c r="AG2" i="4" s="1"/>
  <c r="AH2" i="4" s="1"/>
  <c r="AI2" i="4" s="1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K64" i="1"/>
  <c r="K53" i="1"/>
  <c r="K52" i="1"/>
  <c r="K51" i="1"/>
  <c r="K26" i="5" l="1"/>
  <c r="K17" i="5"/>
  <c r="K28" i="5"/>
  <c r="K29" i="5"/>
  <c r="K30" i="5"/>
  <c r="K20" i="5"/>
  <c r="K33" i="5"/>
  <c r="K36" i="5"/>
  <c r="K21" i="5"/>
  <c r="K34" i="5"/>
  <c r="K19" i="5"/>
  <c r="K13" i="5"/>
  <c r="K25" i="5"/>
  <c r="K37" i="5" l="1"/>
  <c r="K39" i="5" l="1"/>
  <c r="K41" i="5" l="1"/>
  <c r="K42" i="5" l="1"/>
  <c r="K43" i="5" l="1"/>
  <c r="K44" i="5" l="1"/>
  <c r="K45" i="5" l="1"/>
  <c r="K46" i="5" l="1"/>
  <c r="K48" i="5" l="1"/>
  <c r="K70" i="1"/>
  <c r="K69" i="1"/>
  <c r="K67" i="1"/>
  <c r="K66" i="1"/>
  <c r="K65" i="1"/>
  <c r="M53" i="1"/>
  <c r="K49" i="1"/>
  <c r="M49" i="1" s="1"/>
  <c r="K48" i="1"/>
  <c r="K47" i="1"/>
  <c r="K46" i="1"/>
  <c r="K45" i="1"/>
  <c r="K44" i="1"/>
  <c r="M44" i="1" s="1"/>
  <c r="K42" i="1"/>
  <c r="K39" i="1"/>
  <c r="K38" i="1"/>
  <c r="K36" i="1"/>
  <c r="K35" i="1"/>
  <c r="M35" i="1" s="1"/>
  <c r="K32" i="1"/>
  <c r="M32" i="1" s="1"/>
  <c r="K31" i="1"/>
  <c r="M31" i="1" s="1"/>
  <c r="K30" i="1"/>
  <c r="K29" i="1"/>
  <c r="K28" i="1"/>
  <c r="M28" i="1" s="1"/>
  <c r="K27" i="1"/>
  <c r="K24" i="1"/>
  <c r="K22" i="1"/>
  <c r="K21" i="1"/>
  <c r="K20" i="1"/>
  <c r="K19" i="1"/>
  <c r="K18" i="1"/>
  <c r="K15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K49" i="5" l="1"/>
  <c r="K50" i="5" l="1"/>
  <c r="O26" i="5"/>
  <c r="K53" i="5" l="1"/>
  <c r="K14" i="5"/>
  <c r="R12" i="5"/>
  <c r="K54" i="5" l="1"/>
  <c r="O30" i="5"/>
  <c r="O29" i="5"/>
  <c r="K60" i="5"/>
  <c r="K58" i="5" l="1"/>
  <c r="K59" i="5"/>
  <c r="K55" i="5"/>
  <c r="K56" i="5"/>
  <c r="O33" i="5"/>
  <c r="O46" i="5"/>
  <c r="K16" i="1" l="1"/>
  <c r="R14" i="1" l="1"/>
  <c r="K71" i="1" l="1"/>
</calcChain>
</file>

<file path=xl/sharedStrings.xml><?xml version="1.0" encoding="utf-8"?>
<sst xmlns="http://schemas.openxmlformats.org/spreadsheetml/2006/main" count="4037" uniqueCount="288">
  <si>
    <t>EEI</t>
  </si>
  <si>
    <t>Product ID</t>
  </si>
  <si>
    <t>Bosch</t>
  </si>
  <si>
    <t>70W</t>
  </si>
  <si>
    <t>XL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</si>
  <si>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</si>
  <si>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</si>
  <si>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</si>
  <si>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</si>
  <si>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</si>
  <si>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</si>
  <si>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</si>
  <si>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</si>
  <si>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</si>
  <si>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</si>
  <si>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</si>
  <si>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</si>
  <si>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</si>
  <si>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</si>
  <si>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</si>
  <si>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Efficacité énergétique connue :</t>
  </si>
  <si>
    <t>Avec stockage de chaleur (pas instantané) :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</si>
  <si>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</si>
  <si>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</si>
  <si>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</si>
  <si>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</si>
  <si>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</si>
  <si>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</si>
  <si>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</si>
  <si>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</si>
  <si>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</si>
  <si>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</si>
  <si>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</si>
  <si>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</si>
  <si>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</si>
  <si>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Oui</t>
  </si>
  <si>
    <t>Introduction directe de la puissance installée</t>
  </si>
  <si>
    <t>Puissance installée</t>
  </si>
  <si>
    <t>Type de circulateur</t>
  </si>
  <si>
    <t>EEI connu</t>
  </si>
  <si>
    <t>Nom</t>
  </si>
  <si>
    <t>Non applicable</t>
  </si>
  <si>
    <t>Configuration du stockage ou de l'échangeur</t>
  </si>
  <si>
    <t>Profil de soutirage déclaré connu</t>
  </si>
  <si>
    <t>Profil</t>
  </si>
  <si>
    <t>Efficacité énergétique</t>
  </si>
  <si>
    <t>Marque du produit</t>
  </si>
  <si>
    <t>Puissance (nominale ou thermique)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</si>
  <si>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</si>
  <si>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Product-ID :</t>
  </si>
  <si>
    <t>Sélectionnez votre chaudière ici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</si>
  <si>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</si>
  <si>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</si>
  <si>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</si>
  <si>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</si>
  <si>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</si>
  <si>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</si>
  <si>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</si>
  <si>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</si>
  <si>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</si>
  <si>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</si>
  <si>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</si>
  <si>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</si>
  <si>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</si>
  <si>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</si>
  <si>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</si>
  <si>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</si>
  <si>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</si>
  <si>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</si>
  <si>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</si>
  <si>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</si>
  <si>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</si>
  <si>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</si>
  <si>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</si>
  <si>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</si>
  <si>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</si>
  <si>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</si>
  <si>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</si>
  <si>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</si>
  <si>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</si>
  <si>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</si>
  <si>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</si>
  <si>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</si>
  <si>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</si>
  <si>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</si>
  <si>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</si>
  <si>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</si>
  <si>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</si>
  <si>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45W</t>
  </si>
  <si>
    <t>38W</t>
  </si>
  <si>
    <t>63W</t>
  </si>
  <si>
    <t>75W</t>
  </si>
  <si>
    <t>130W</t>
  </si>
  <si>
    <t xml:space="preserve">Non 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</si>
  <si>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</si>
  <si>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Naam:</t>
  </si>
  <si>
    <t>Merk:</t>
  </si>
  <si>
    <t>Product-ID:</t>
  </si>
  <si>
    <t>Soort toestel:</t>
  </si>
  <si>
    <t>Energiedrager:</t>
  </si>
  <si>
    <t>Het toestel staat buiten het beschermd volume:</t>
  </si>
  <si>
    <t>De opwekker gebruikt brandstoffen voornamelijk uit biomassa:</t>
  </si>
  <si>
    <t>VERWARMING</t>
  </si>
  <si>
    <t>Vermogen (nominaal of thermisch):</t>
  </si>
  <si>
    <t>Waarde bij ontstentenis voor het rendement:</t>
  </si>
  <si>
    <t>De ketel wordt op temperatuur gehouden:</t>
  </si>
  <si>
    <t>Rendement bij 30% deellast (t.o.v. BVW):</t>
  </si>
  <si>
    <t>Ketelinlaattemperatuur bij 30% deellast:</t>
  </si>
  <si>
    <t>Met warmteopslag</t>
  </si>
  <si>
    <t>Merk</t>
  </si>
  <si>
    <t>Subtype Toestel</t>
  </si>
  <si>
    <t>Energiedrager</t>
  </si>
  <si>
    <t>Toestel is voor 26/09/2015 op de markt gebracht</t>
  </si>
  <si>
    <t>De opwekker gebruikt brandstoffen voornamelijk uit biomassa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</si>
  <si>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</si>
  <si>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Vermogen ( nominaal of thermisch ) in kW</t>
  </si>
  <si>
    <t>Waarde bij ontstentenis van het rendement</t>
  </si>
  <si>
    <t>De ketel wordt op temperatuur gehouden</t>
  </si>
  <si>
    <t>Rendement bij 30% deellast (t.o.v. BVW) in %</t>
  </si>
  <si>
    <t>Ketel inlaattemperatuur bij 30 % deellast</t>
  </si>
  <si>
    <t>Gaskleppen en/of ventilatoren aanwezig</t>
  </si>
  <si>
    <t>Configuratie van het opslagvat of de warmtewisselaar</t>
  </si>
  <si>
    <t>Capaciteitsprofiel gekend</t>
  </si>
  <si>
    <t>Capaciteitsprofiel</t>
  </si>
  <si>
    <t>Energie-efficiëntie gekend</t>
  </si>
  <si>
    <t>Energie-efficiëntie</t>
  </si>
  <si>
    <t>Directe invoer van het geïnstalleerd vermogen</t>
  </si>
  <si>
    <t>Geïnstalleerd vermogen</t>
  </si>
  <si>
    <t>Type pomp(regeling)</t>
  </si>
  <si>
    <t>EEI gekend</t>
  </si>
  <si>
    <t>Selecteer hier uw verwarmingsketel</t>
  </si>
  <si>
    <t>Verbrandingstoestel</t>
  </si>
  <si>
    <t>Condenserende waterketel</t>
  </si>
  <si>
    <t>Neen</t>
  </si>
  <si>
    <t>Ja</t>
  </si>
  <si>
    <t>Verwarmingstoestel met apart opslagvat of met externe warmtewisselaar</t>
  </si>
  <si>
    <t>Niet van toepassing</t>
  </si>
  <si>
    <t>Natlopende circulatiepomp met pompregeling</t>
  </si>
  <si>
    <t>Verwarmingstoestel met geïntegreerd opslagvat</t>
  </si>
  <si>
    <t>In te vullen door de verslaggever</t>
  </si>
  <si>
    <t>Gaskleppen en/of ventilatoren aanwezig:</t>
  </si>
  <si>
    <t>SANITAIR WARM WATER</t>
  </si>
  <si>
    <t>Configuratie van het opslagvat of de warmtewisselaar:</t>
  </si>
  <si>
    <t>Met warmteopslag:</t>
  </si>
  <si>
    <t>Energie-efficiëntie:</t>
  </si>
  <si>
    <t>OPWEKKER</t>
  </si>
  <si>
    <t>Subtype toestel:</t>
  </si>
  <si>
    <t>Het toestel is voor 26/9/2015 op de markt gebracht:</t>
  </si>
  <si>
    <t>Nominaal vermogen &gt; 400 kW:</t>
  </si>
  <si>
    <t>Capaciteitsprofiel:</t>
  </si>
  <si>
    <t>Sous-type de générateur :</t>
  </si>
  <si>
    <t>Appareil à combustion</t>
  </si>
  <si>
    <t>KBR 16</t>
  </si>
  <si>
    <t>KBR 30</t>
  </si>
  <si>
    <t>KBR 42</t>
  </si>
  <si>
    <t>KSBR 16</t>
  </si>
  <si>
    <t>KSBR 30</t>
  </si>
  <si>
    <t>ZWR 24-7 KE</t>
  </si>
  <si>
    <t>Niet-condenserende waterketel</t>
  </si>
  <si>
    <t>Verwarmingstoestel met geïntegreerde warmtewisselaar</t>
  </si>
  <si>
    <t>Configuratie van het opslagvat</t>
  </si>
  <si>
    <t>Niet gekend</t>
  </si>
  <si>
    <t>Neen, combinatie niet getest</t>
  </si>
  <si>
    <t>Présence d'un échangeur interne (production instantanée)</t>
  </si>
  <si>
    <t>A remplir par le certificateur</t>
  </si>
  <si>
    <t>CIRCULATIEPOMPEN</t>
  </si>
  <si>
    <t>Directe invoer van het geïnstalleerd vermogen:</t>
  </si>
  <si>
    <t>Geïnstalleerd vermogen:</t>
  </si>
  <si>
    <t>Type pomp(regeling):</t>
  </si>
  <si>
    <t>EEI gekend:</t>
  </si>
  <si>
    <t>EEI:</t>
  </si>
  <si>
    <t>Introduction directe de la puissance installée :</t>
  </si>
  <si>
    <t>Puissance installée :</t>
  </si>
  <si>
    <t>Type de circulateur :</t>
  </si>
  <si>
    <t>EEI connu :</t>
  </si>
  <si>
    <t>EEI :</t>
  </si>
  <si>
    <t>CIRCULATEURS</t>
  </si>
  <si>
    <t>Configuration du stockage ou de l'échangeur :</t>
  </si>
  <si>
    <t>Configuration du stockage :</t>
  </si>
  <si>
    <t>Configuration du stockage</t>
  </si>
  <si>
    <t>Un ballon de stockage unique et commun aux 2 producteurs</t>
  </si>
  <si>
    <t>Gaz naturel/propane</t>
  </si>
  <si>
    <t>Configuratie van het opslagvat:</t>
  </si>
  <si>
    <t>Capaciteitsprofiel gekend?:</t>
  </si>
  <si>
    <t>Energie-efficiëntie gekend?:</t>
  </si>
  <si>
    <t>Eén uniek opslagvat voor 2 opwekkers</t>
  </si>
  <si>
    <t>Générateur de chaleur avec ballon séparé ou avec échangeur externe</t>
  </si>
  <si>
    <t>Générateur de chaleur avec ballon intégré</t>
  </si>
  <si>
    <t>GENERATEUR THERMIQUE</t>
  </si>
  <si>
    <t>Non, combinaison non testée</t>
  </si>
  <si>
    <t>Aardgas/propaan</t>
  </si>
  <si>
    <t>Puissance nominale &gt; 400 kW :</t>
  </si>
  <si>
    <t>GC2300iW 19/30 C</t>
  </si>
  <si>
    <t>GC2300iW 24/30 C</t>
  </si>
  <si>
    <t>ZSB 22-3 CE</t>
  </si>
  <si>
    <t>ZWB 28/3 CE</t>
  </si>
  <si>
    <t>GC8700iW 35/50 C</t>
  </si>
  <si>
    <t>GC5300iWT 24/48</t>
  </si>
  <si>
    <t>GC5300iWM 24/100S</t>
  </si>
  <si>
    <t>GC5300iWM 24/120</t>
  </si>
  <si>
    <t>GC5300iWM 24/210SR</t>
  </si>
  <si>
    <t>86W</t>
  </si>
  <si>
    <t>52W</t>
  </si>
  <si>
    <t>30W</t>
  </si>
  <si>
    <t>50W</t>
  </si>
  <si>
    <t>Rendement bij nominale warmteafgifte:</t>
  </si>
  <si>
    <t>(uitgedrukt t.o.v. bovenste verbrandingswaarde)</t>
  </si>
  <si>
    <t>Rendement bij nominale warmteafgifte gekend:</t>
  </si>
  <si>
    <t>Warmhoudverlies van de tank gekend:</t>
  </si>
  <si>
    <t>Warmhoudverlies:</t>
  </si>
  <si>
    <t>Rendement bij nominale warmteafgifte gekend</t>
  </si>
  <si>
    <t>Rendement bij nominale warmteafgifte</t>
  </si>
  <si>
    <t>Is de energie-efficiëntie bepaald met inbegrip v/d warmteopslag</t>
  </si>
  <si>
    <t>Warmtehoudverlies van de tank gekend</t>
  </si>
  <si>
    <t>Warmhoudverlies</t>
  </si>
  <si>
    <t>Sous-type de générateur</t>
  </si>
  <si>
    <t>Avec stockage de chaleur (pas instantané)</t>
  </si>
  <si>
    <t>Profil de soutirage et cefficacité energ. Ou classe energ. Connu</t>
  </si>
  <si>
    <t>Rendement à la puissance thermique nominale connu</t>
  </si>
  <si>
    <t>Cette efficacité est-elle déterminé en intégrant le stockage</t>
  </si>
  <si>
    <t>Pertes statiques du ballon de stockage connues</t>
  </si>
  <si>
    <t xml:space="preserve">Pertes statiques </t>
  </si>
  <si>
    <t>Rendement à la puissance thermique nominale</t>
  </si>
  <si>
    <t>Is de energie-efficiëntie bepaald met inbegrip v/d warmteopslag:</t>
  </si>
  <si>
    <t>Pomp 1:</t>
  </si>
  <si>
    <t>Capaciteitsprofiel en energie-efficiëntie of -klasse gekend?:</t>
  </si>
  <si>
    <t>Soort Toestel</t>
  </si>
  <si>
    <t>Het toestel staat buiten het beschermd volume</t>
  </si>
  <si>
    <t>Naam</t>
  </si>
  <si>
    <t>Pomp 1 of N.V.T.</t>
  </si>
  <si>
    <t>Ja/neen invullen</t>
  </si>
  <si>
    <t>Rendement of NVT</t>
  </si>
  <si>
    <t>Ja/neen of niet van toepassing invullen</t>
  </si>
  <si>
    <t>Zie productspecificaties tank of NVT</t>
  </si>
  <si>
    <t>A décider par l'expert PEB</t>
  </si>
  <si>
    <t>Voir la fiche technique du réservoir</t>
  </si>
  <si>
    <t>Circulateur 1</t>
  </si>
  <si>
    <t>A rotor noyé avec régulation (excepté régulation marche/arrêt)</t>
  </si>
  <si>
    <t>Voir caractéristiques du réservoir ou N/A</t>
  </si>
  <si>
    <t>N/A</t>
  </si>
  <si>
    <t>Entrer oui/non</t>
  </si>
  <si>
    <t>Entrer oui/non ou N/A</t>
  </si>
  <si>
    <t>Rendement ou N/A</t>
  </si>
  <si>
    <t>Entrer oui/non ou non applicable</t>
  </si>
  <si>
    <t>Rendement à la puissance thermique nominale connu :</t>
  </si>
  <si>
    <t>Rendement à la puissance thermique nominale :</t>
  </si>
  <si>
    <t>Profil :</t>
  </si>
  <si>
    <r>
      <t xml:space="preserve">Efficacité énergetique </t>
    </r>
    <r>
      <rPr>
        <sz val="10"/>
        <color theme="1"/>
        <rFont val="Arial"/>
        <family val="2"/>
      </rPr>
      <t>ꞃ</t>
    </r>
    <r>
      <rPr>
        <sz val="11"/>
        <color theme="1"/>
        <rFont val="HelveticaNeueLT Pro 45 Lt"/>
      </rPr>
      <t>wh :</t>
    </r>
  </si>
  <si>
    <t>Pertes statiques du ballon de stockage connues :</t>
  </si>
  <si>
    <t xml:space="preserve">Pertes statiques : </t>
  </si>
  <si>
    <t>Profil de soutirage et efficacité energ. ou classe energ. connu :</t>
  </si>
  <si>
    <t>(exprimé en pouvoir calorifique supérieur)</t>
  </si>
  <si>
    <t>Cette efficacité est-elle déterminée en intégrant le stockage ? :</t>
  </si>
  <si>
    <t>Profil de soutirage déclaré connu :</t>
  </si>
  <si>
    <t>GC5300iW 20/25 C 23</t>
  </si>
  <si>
    <t>Een uniek opslagvat voor 2 opwekkers</t>
  </si>
  <si>
    <t>GC5300iW 25 P 23</t>
  </si>
  <si>
    <t>GC5300iW 20/25 C 31</t>
  </si>
  <si>
    <t>GC5300iW 25 P 31</t>
  </si>
  <si>
    <t>GC7700iW 25 P 23</t>
  </si>
  <si>
    <t>GC7700iW 35 P 23</t>
  </si>
  <si>
    <t>GC7700iW 45 P 23</t>
  </si>
  <si>
    <t>GC7700iW 25 P 31</t>
  </si>
  <si>
    <t>GC7700iW 35 P 31</t>
  </si>
  <si>
    <t>GC7700iW 20/30 C 23</t>
  </si>
  <si>
    <t>GC7700iW 30/35 C 23</t>
  </si>
  <si>
    <t>GC7700iW 30/35 C 31</t>
  </si>
  <si>
    <t>GC7700iW 30/50 C 23</t>
  </si>
  <si>
    <t>GC7700iW 30/50 C 31</t>
  </si>
  <si>
    <t>Circulateur 2</t>
  </si>
  <si>
    <t>Circulateur 3</t>
  </si>
  <si>
    <t>Circulateur 4</t>
  </si>
  <si>
    <t>Circulateur 5</t>
  </si>
  <si>
    <t>Circulateur 6</t>
  </si>
  <si>
    <t>Circulateur 7</t>
  </si>
  <si>
    <t>Circulateur 8</t>
  </si>
  <si>
    <t>Circulateur 9</t>
  </si>
  <si>
    <t>Circulateur 10</t>
  </si>
  <si>
    <t>Circulateur 11</t>
  </si>
  <si>
    <t>Circulateur 12</t>
  </si>
  <si>
    <t>Circulateur 13</t>
  </si>
  <si>
    <t>Circulateur 14</t>
  </si>
  <si>
    <t>Circulateur 15</t>
  </si>
  <si>
    <t>25W</t>
  </si>
  <si>
    <t>35W</t>
  </si>
  <si>
    <t>34W</t>
  </si>
  <si>
    <t>Dit stavingscertificaat is geldig vanaf 01/01/2023.</t>
  </si>
  <si>
    <t>Ce certificat est valable à partir du 01/01/2023.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</si>
</sst>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i/>
      <sz val="10"/>
      <color theme="1"/>
      <name val="Bosch Office Sans"/>
    </font>
    <font>
      <b/>
      <sz val="9"/>
      <color theme="1"/>
      <name val="Bosch Office Sans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HelveticaNeueLT Pro 45 Lt"/>
      <family val="2"/>
    </font>
    <font>
      <sz val="11"/>
      <color theme="1"/>
      <name val="HelveticaNeueLT Pro 45 Lt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/>
  </cellStyleXfs>
  <cellXfs count="89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/>
    <xf numFmtId="0" fontId="10" fillId="0" borderId="0" xfId="0" applyFont="1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/>
    <xf numFmtId="0" fontId="0" fillId="0" borderId="0" xfId="0" applyNumberFormat="1" applyFill="1"/>
    <xf numFmtId="1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0" borderId="0" xfId="0" applyFont="1"/>
    <xf numFmtId="0" fontId="13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4" fillId="0" borderId="0" xfId="0" applyFont="1" applyFill="1"/>
    <xf numFmtId="0" fontId="5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5" fillId="2" borderId="0" xfId="0" applyNumberFormat="1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1" fontId="0" fillId="0" borderId="0" xfId="0" applyNumberFormat="1" applyFill="1"/>
    <xf numFmtId="1" fontId="8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0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ont="1" applyFill="1"/>
    <xf numFmtId="0" fontId="5" fillId="2" borderId="0" xfId="0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 applyAlignment="1">
      <alignment horizontal="center" wrapText="1"/>
    </xf>
    <xf numFmtId="10" fontId="8" fillId="0" borderId="0" xfId="0" applyNumberFormat="1" applyFont="1" applyFill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0" fontId="5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165" fontId="5" fillId="2" borderId="0" xfId="0" applyNumberFormat="1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7" fillId="0" borderId="0" xfId="1"/>
    <xf numFmtId="0" fontId="17" fillId="0" borderId="0" xfId="1" applyAlignment="1">
      <alignment vertical="center"/>
    </xf>
    <xf numFmtId="1" fontId="0" fillId="0" borderId="0" xfId="0" applyNumberFormat="1" applyFill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165" fontId="5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2" fontId="5" fillId="2" borderId="0" xfId="0" applyNumberFormat="1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 applyAlignment="1">
      <alignment horizontal="center"/>
    </xf>
  </cellXfs>
  <cellStyles count="2">
    <cellStyle name="Normal" xfId="0" builtinId="0"/>
    <cellStyle name="Standaard 2" xfId="1" xr:uid="{4CD330FD-047D-40D9-A6A2-B47403C67C93}"/>
  </cellStyles>
  <dxfs count="5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603250</xdr:colOff>
      <xdr:row>1</xdr:row>
      <xdr:rowOff>15875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96000" cy="21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57</xdr:row>
      <xdr:rowOff>5582</xdr:rowOff>
    </xdr:from>
    <xdr:to>
      <xdr:col>16</xdr:col>
      <xdr:colOff>595313</xdr:colOff>
      <xdr:row>58</xdr:row>
      <xdr:rowOff>63500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95707"/>
          <a:ext cx="6088063" cy="2325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13</xdr:col>
      <xdr:colOff>87312</xdr:colOff>
      <xdr:row>59</xdr:row>
      <xdr:rowOff>0</xdr:rowOff>
    </xdr:from>
    <xdr:ext cx="1453688" cy="338260"/>
    <xdr:pic>
      <xdr:nvPicPr>
        <xdr:cNvPr id="7" name="Bild 54">
          <a:extLst>
            <a:ext uri="{FF2B5EF4-FFF2-40B4-BE49-F238E27FC236}">
              <a16:creationId xmlns:a16="http://schemas.microsoft.com/office/drawing/2014/main" id="{699F94AC-EF9B-4BFE-8D9A-3565184F0939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56125" y="10239375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1</xdr:rowOff>
    </xdr:from>
    <xdr:to>
      <xdr:col>17</xdr:col>
      <xdr:colOff>13608</xdr:colOff>
      <xdr:row>5</xdr:row>
      <xdr:rowOff>142875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607" y="1"/>
          <a:ext cx="6048376" cy="984249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314906</xdr:colOff>
      <xdr:row>3</xdr:row>
      <xdr:rowOff>28142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59260" cy="2190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544285</xdr:colOff>
      <xdr:row>61</xdr:row>
      <xdr:rowOff>5443</xdr:rowOff>
    </xdr:to>
    <xdr:pic>
      <xdr:nvPicPr>
        <xdr:cNvPr id="5" name="Bild 5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8002047"/>
          <a:ext cx="6021160" cy="160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15441</xdr:rowOff>
    </xdr:from>
    <xdr:ext cx="1453688" cy="338260"/>
    <xdr:pic>
      <xdr:nvPicPr>
        <xdr:cNvPr id="6" name="Bild 5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62313" y="1027386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22"/>
  <sheetViews>
    <sheetView view="pageBreakPreview" zoomScaleNormal="115" zoomScaleSheetLayoutView="100" zoomScalePageLayoutView="115" workbookViewId="0">
      <selection activeCell="K14" sqref="K14:Q14"/>
    </sheetView>
  </sheetViews>
  <sheetFormatPr defaultColWidth="0" defaultRowHeight="12.5" zeroHeight="1"/>
  <cols>
    <col min="1" max="9" width="5.1796875" style="14" customWidth="1"/>
    <col min="10" max="10" width="5.453125" style="14" customWidth="1"/>
    <col min="11" max="11" width="5.1796875" style="14" customWidth="1"/>
    <col min="12" max="12" width="5.26953125" style="14" customWidth="1"/>
    <col min="13" max="16" width="5.1796875" style="14" customWidth="1"/>
    <col min="17" max="17" width="9.1796875" style="14" customWidth="1"/>
    <col min="18" max="18" width="63.7265625" style="14" customWidth="1"/>
    <col min="19" max="20" width="5" style="14" hidden="1" customWidth="1"/>
    <col min="21" max="16383" width="9" style="14" hidden="1"/>
    <col min="16384" max="16384" width="34.453125" style="14" hidden="1" customWidth="1"/>
  </cols>
  <sheetData>
    <row r="1" spans="1:25" ht="16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2"/>
      <c r="R1" s="11"/>
    </row>
    <row r="2" spans="1:25" ht="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2"/>
      <c r="R2" s="11"/>
    </row>
    <row r="3" spans="1:25" ht="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2"/>
      <c r="R3" s="11"/>
    </row>
    <row r="4" spans="1:25" ht="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22"/>
      <c r="R4" s="11"/>
    </row>
    <row r="5" spans="1:25" ht="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2"/>
      <c r="R5" s="11"/>
    </row>
    <row r="6" spans="1:25" ht="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2"/>
      <c r="R6" s="11"/>
    </row>
    <row r="7" spans="1:25" ht="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2"/>
      <c r="R7" s="11"/>
    </row>
    <row r="8" spans="1:25" ht="14.1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2"/>
      <c r="R8" s="11"/>
    </row>
    <row r="9" spans="1:25" ht="14.15" customHeight="1">
      <c r="A9" s="82" t="s">
        <v>48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1"/>
    </row>
    <row r="10" spans="1:25" ht="14.15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1"/>
    </row>
    <row r="11" spans="1:25" ht="14.15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1"/>
    </row>
    <row r="12" spans="1:25" ht="14.15" customHeight="1">
      <c r="A12" s="82" t="s">
        <v>287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"/>
      <c r="R12" s="1"/>
    </row>
    <row r="13" spans="1:25" ht="14.15" customHeight="1">
      <c r="A13" s="12" t="s">
        <v>188</v>
      </c>
      <c r="B13" s="22"/>
      <c r="C13" s="22"/>
      <c r="D13" s="22"/>
      <c r="E13" s="22"/>
      <c r="F13" s="22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1"/>
      <c r="R13" s="1"/>
    </row>
    <row r="14" spans="1:25" ht="14.15" customHeight="1">
      <c r="A14" s="11"/>
      <c r="B14" s="78" t="s">
        <v>7</v>
      </c>
      <c r="C14" s="78"/>
      <c r="D14" s="78"/>
      <c r="E14" s="78"/>
      <c r="F14" s="13"/>
      <c r="G14" s="13"/>
      <c r="H14" s="13"/>
      <c r="I14" s="12"/>
      <c r="J14" s="13"/>
      <c r="K14" s="83" t="s">
        <v>50</v>
      </c>
      <c r="L14" s="83"/>
      <c r="M14" s="83"/>
      <c r="N14" s="83"/>
      <c r="O14" s="83"/>
      <c r="P14" s="83"/>
      <c r="Q14" s="83"/>
      <c r="R14" s="81" t="str">
        <f>IF(OR(K14="Sélectionnez votre chaudière ici",K14=""),"","   &lt;======  Sélectionnez votre chaudière ici")</f>
        <v/>
      </c>
      <c r="S14" s="81"/>
      <c r="T14" s="81"/>
      <c r="U14" s="81"/>
      <c r="V14" s="81"/>
      <c r="W14" s="81"/>
      <c r="X14" s="81"/>
      <c r="Y14" s="81"/>
    </row>
    <row r="15" spans="1:25" ht="14.15" customHeight="1">
      <c r="A15" s="11"/>
      <c r="B15" s="78" t="s">
        <v>8</v>
      </c>
      <c r="C15" s="78"/>
      <c r="D15" s="78"/>
      <c r="E15" s="78"/>
      <c r="F15" s="13"/>
      <c r="G15" s="13"/>
      <c r="H15" s="12"/>
      <c r="I15" s="13"/>
      <c r="J15" s="13"/>
      <c r="K15" s="75" t="str">
        <f>IFERROR(VLOOKUP($K$14,Blad2!$A$5:$AI$79,2,),"")</f>
        <v/>
      </c>
      <c r="L15" s="75"/>
      <c r="M15" s="75"/>
      <c r="N15" s="75"/>
      <c r="O15" s="75"/>
      <c r="P15" s="75"/>
      <c r="Q15" s="75"/>
      <c r="R15" s="13"/>
    </row>
    <row r="16" spans="1:25" ht="14.15" customHeight="1">
      <c r="A16" s="11"/>
      <c r="B16" s="78" t="s">
        <v>49</v>
      </c>
      <c r="C16" s="78"/>
      <c r="D16" s="78"/>
      <c r="E16" s="78"/>
      <c r="F16" s="13"/>
      <c r="G16" s="13"/>
      <c r="H16" s="12"/>
      <c r="I16" s="13"/>
      <c r="J16" s="13"/>
      <c r="K16" s="75" t="str">
        <f>IF(K14="Sélectionnez votre chaudière ici","",K14)</f>
        <v/>
      </c>
      <c r="L16" s="75"/>
      <c r="M16" s="75"/>
      <c r="N16" s="75"/>
      <c r="O16" s="75"/>
      <c r="P16" s="75"/>
      <c r="Q16" s="75"/>
      <c r="R16" s="22"/>
    </row>
    <row r="17" spans="1:18" ht="14.15" customHeight="1">
      <c r="A17" s="11"/>
      <c r="B17" s="78" t="s">
        <v>9</v>
      </c>
      <c r="C17" s="78"/>
      <c r="D17" s="78"/>
      <c r="E17" s="78"/>
      <c r="F17" s="13"/>
      <c r="G17" s="13"/>
      <c r="H17" s="12"/>
      <c r="I17" s="13"/>
      <c r="J17" s="13"/>
      <c r="K17" s="75" t="str">
        <f>IFERROR(VLOOKUP($K$14,Blad2!$A$5:$AI$79,3,),"")</f>
        <v/>
      </c>
      <c r="L17" s="75"/>
      <c r="M17" s="75"/>
      <c r="N17" s="75"/>
      <c r="O17" s="75"/>
      <c r="P17" s="75"/>
      <c r="Q17" s="75"/>
      <c r="R17" s="22"/>
    </row>
    <row r="18" spans="1:18" ht="14.15" customHeight="1">
      <c r="A18" s="11"/>
      <c r="B18" s="78" t="s">
        <v>150</v>
      </c>
      <c r="C18" s="78"/>
      <c r="D18" s="78"/>
      <c r="E18" s="78"/>
      <c r="F18" s="78"/>
      <c r="G18" s="13"/>
      <c r="H18" s="12"/>
      <c r="I18" s="13"/>
      <c r="J18" s="13"/>
      <c r="K18" s="75" t="str">
        <f>IFERROR(VLOOKUP($K$14,Blad2!$A$5:$AI$79,4,),"")</f>
        <v/>
      </c>
      <c r="L18" s="75"/>
      <c r="M18" s="75"/>
      <c r="N18" s="75"/>
      <c r="O18" s="75"/>
      <c r="P18" s="75"/>
      <c r="Q18" s="75"/>
      <c r="R18" s="22"/>
    </row>
    <row r="19" spans="1:18" ht="14.15" customHeight="1">
      <c r="A19" s="11"/>
      <c r="B19" s="78" t="s">
        <v>10</v>
      </c>
      <c r="C19" s="78"/>
      <c r="D19" s="78"/>
      <c r="E19" s="78"/>
      <c r="F19" s="78"/>
      <c r="G19" s="13"/>
      <c r="H19" s="12"/>
      <c r="I19" s="13"/>
      <c r="J19" s="13"/>
      <c r="K19" s="75" t="str">
        <f>IFERROR(VLOOKUP($K$14,Blad2!$A$5:$AI$79,5,),"")</f>
        <v/>
      </c>
      <c r="L19" s="75"/>
      <c r="M19" s="75"/>
      <c r="N19" s="75"/>
      <c r="O19" s="75"/>
      <c r="P19" s="75"/>
      <c r="Q19" s="75"/>
      <c r="R19" s="22"/>
    </row>
    <row r="20" spans="1:18" ht="14.15" customHeight="1">
      <c r="A20" s="11"/>
      <c r="B20" s="78" t="s">
        <v>15</v>
      </c>
      <c r="C20" s="78"/>
      <c r="D20" s="78"/>
      <c r="E20" s="78"/>
      <c r="F20" s="78"/>
      <c r="G20" s="13"/>
      <c r="H20" s="12"/>
      <c r="I20" s="13"/>
      <c r="J20" s="13"/>
      <c r="K20" s="75" t="str">
        <f>IFERROR(VLOOKUP($K$14,Blad2!$A$5:$AI$79,6,),"")</f>
        <v/>
      </c>
      <c r="L20" s="75"/>
      <c r="M20" s="75"/>
      <c r="N20" s="75"/>
      <c r="O20" s="75"/>
      <c r="P20" s="75"/>
      <c r="Q20" s="75"/>
      <c r="R20" s="22"/>
    </row>
    <row r="21" spans="1:18" ht="14.15" customHeight="1">
      <c r="A21" s="11"/>
      <c r="B21" s="78" t="s">
        <v>19</v>
      </c>
      <c r="C21" s="78"/>
      <c r="D21" s="78"/>
      <c r="E21" s="78"/>
      <c r="F21" s="78"/>
      <c r="G21" s="78"/>
      <c r="H21" s="78"/>
      <c r="I21" s="78"/>
      <c r="J21" s="13"/>
      <c r="K21" s="75" t="str">
        <f>IFERROR(VLOOKUP($K$14,Blad2!$A$5:$AI$79,7,),"")</f>
        <v/>
      </c>
      <c r="L21" s="75"/>
      <c r="M21" s="75"/>
      <c r="N21" s="75"/>
      <c r="O21" s="75"/>
      <c r="P21" s="75"/>
      <c r="Q21" s="75"/>
      <c r="R21" s="22"/>
    </row>
    <row r="22" spans="1:18" ht="14.15" customHeight="1">
      <c r="A22" s="11"/>
      <c r="B22" s="78" t="s">
        <v>11</v>
      </c>
      <c r="C22" s="78"/>
      <c r="D22" s="78"/>
      <c r="E22" s="78"/>
      <c r="F22" s="78"/>
      <c r="G22" s="78"/>
      <c r="H22" s="78"/>
      <c r="I22" s="78"/>
      <c r="J22" s="13"/>
      <c r="K22" s="75" t="str">
        <f>IFERROR(VLOOKUP($K$14,Blad2!$A$5:$AI$79,8,),"")</f>
        <v/>
      </c>
      <c r="L22" s="75"/>
      <c r="M22" s="75"/>
      <c r="N22" s="75"/>
      <c r="O22" s="75"/>
      <c r="P22" s="75"/>
      <c r="Q22" s="75"/>
      <c r="R22" s="22"/>
    </row>
    <row r="23" spans="1:18" ht="14.15" customHeight="1">
      <c r="A23" s="11"/>
      <c r="B23" s="76" t="s">
        <v>12</v>
      </c>
      <c r="C23" s="76"/>
      <c r="D23" s="76"/>
      <c r="E23" s="76"/>
      <c r="F23" s="76"/>
      <c r="G23" s="76"/>
      <c r="H23" s="76"/>
      <c r="I23" s="76"/>
      <c r="J23" s="13"/>
      <c r="K23" s="12"/>
      <c r="L23" s="12"/>
      <c r="M23" s="12"/>
      <c r="N23" s="12"/>
      <c r="O23" s="12"/>
      <c r="P23" s="12"/>
      <c r="Q23" s="12"/>
      <c r="R23" s="22"/>
    </row>
    <row r="24" spans="1:18" ht="14.15" customHeight="1">
      <c r="A24" s="11"/>
      <c r="B24" s="76"/>
      <c r="C24" s="76"/>
      <c r="D24" s="76"/>
      <c r="E24" s="76"/>
      <c r="F24" s="76"/>
      <c r="G24" s="76"/>
      <c r="H24" s="76"/>
      <c r="I24" s="76"/>
      <c r="J24" s="13"/>
      <c r="K24" s="53" t="str">
        <f>IFERROR(VLOOKUP($K$14,Blad2!$A$5:$AI$79,9,),"")</f>
        <v/>
      </c>
      <c r="L24" s="12"/>
      <c r="M24" s="12"/>
      <c r="N24" s="12"/>
      <c r="O24" s="12"/>
      <c r="P24" s="12"/>
      <c r="Q24" s="12"/>
      <c r="R24" s="22"/>
    </row>
    <row r="25" spans="1:18" ht="14.15" customHeight="1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1"/>
      <c r="P25" s="11"/>
      <c r="Q25" s="22"/>
      <c r="R25" s="11"/>
    </row>
    <row r="26" spans="1:18" ht="14.15" customHeight="1">
      <c r="A26" s="12" t="s">
        <v>5</v>
      </c>
      <c r="B26" s="22"/>
      <c r="C26" s="22"/>
      <c r="D26" s="22"/>
      <c r="E26" s="22"/>
      <c r="F26" s="22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11"/>
    </row>
    <row r="27" spans="1:18" ht="14.15" customHeight="1">
      <c r="A27" s="28"/>
      <c r="B27" s="78" t="s">
        <v>191</v>
      </c>
      <c r="C27" s="78"/>
      <c r="D27" s="78"/>
      <c r="E27" s="78"/>
      <c r="F27" s="78"/>
      <c r="G27" s="78"/>
      <c r="H27" s="10"/>
      <c r="I27" s="10"/>
      <c r="J27" s="27"/>
      <c r="K27" s="53" t="str">
        <f>IFERROR(VLOOKUP($K$14,Blad2!$A$5:$AI$79,10,),"")</f>
        <v/>
      </c>
      <c r="L27" s="12"/>
      <c r="M27" s="12"/>
      <c r="N27" s="12"/>
      <c r="O27" s="75"/>
      <c r="P27" s="75"/>
      <c r="Q27" s="41"/>
      <c r="R27" s="11"/>
    </row>
    <row r="28" spans="1:18" ht="14.15" customHeight="1">
      <c r="A28" s="11"/>
      <c r="B28" s="78" t="s">
        <v>13</v>
      </c>
      <c r="C28" s="78"/>
      <c r="D28" s="78"/>
      <c r="E28" s="78"/>
      <c r="F28" s="78"/>
      <c r="G28" s="78"/>
      <c r="H28" s="78"/>
      <c r="I28" s="13"/>
      <c r="J28" s="13"/>
      <c r="K28" s="75" t="str">
        <f>IFERROR(VLOOKUP($K$14,Blad2!$A$5:$AI$79,11,),"")</f>
        <v/>
      </c>
      <c r="L28" s="75"/>
      <c r="M28" s="43" t="str">
        <f>IF(K28="","","kW")</f>
        <v/>
      </c>
      <c r="N28" s="12"/>
      <c r="O28" s="43"/>
      <c r="P28" s="43"/>
      <c r="Q28" s="31"/>
      <c r="R28" s="22"/>
    </row>
    <row r="29" spans="1:18" ht="14.15" customHeight="1">
      <c r="A29" s="11"/>
      <c r="B29" s="78" t="s">
        <v>14</v>
      </c>
      <c r="C29" s="78"/>
      <c r="D29" s="78"/>
      <c r="E29" s="78"/>
      <c r="F29" s="78"/>
      <c r="G29" s="78"/>
      <c r="H29" s="78"/>
      <c r="I29" s="13"/>
      <c r="J29" s="13"/>
      <c r="K29" s="75" t="str">
        <f>IFERROR(VLOOKUP($K$14,Blad2!$A$5:$AI$79,12,),"")</f>
        <v/>
      </c>
      <c r="L29" s="75"/>
      <c r="M29" s="75"/>
      <c r="N29" s="75"/>
      <c r="O29" s="75"/>
      <c r="P29" s="75"/>
      <c r="Q29" s="75"/>
      <c r="R29" s="22"/>
    </row>
    <row r="30" spans="1:18" ht="14.15" customHeight="1">
      <c r="A30" s="11"/>
      <c r="B30" s="78" t="s">
        <v>16</v>
      </c>
      <c r="C30" s="78"/>
      <c r="D30" s="78"/>
      <c r="E30" s="78"/>
      <c r="F30" s="78"/>
      <c r="G30" s="78"/>
      <c r="H30" s="78"/>
      <c r="I30" s="13"/>
      <c r="J30" s="13"/>
      <c r="K30" s="75" t="str">
        <f>IFERROR(VLOOKUP($K$14,Blad2!$A$5:$AI$79,13,),"")</f>
        <v/>
      </c>
      <c r="L30" s="75"/>
      <c r="M30" s="75"/>
      <c r="N30" s="75"/>
      <c r="O30" s="75"/>
      <c r="P30" s="75"/>
      <c r="Q30" s="75"/>
      <c r="R30" s="22"/>
    </row>
    <row r="31" spans="1:18" ht="14.15" customHeight="1">
      <c r="A31" s="11"/>
      <c r="B31" s="78" t="s">
        <v>17</v>
      </c>
      <c r="C31" s="78"/>
      <c r="D31" s="78"/>
      <c r="E31" s="78"/>
      <c r="F31" s="78"/>
      <c r="G31" s="78"/>
      <c r="H31" s="78"/>
      <c r="I31" s="78"/>
      <c r="J31" s="78"/>
      <c r="K31" s="80" t="str">
        <f>IFERROR(VLOOKUP($K$14,Blad2!$A$5:$AI$79,14,),"")</f>
        <v/>
      </c>
      <c r="L31" s="80"/>
      <c r="M31" s="43" t="str">
        <f>IF(K31="","","%")</f>
        <v/>
      </c>
      <c r="N31" s="70"/>
      <c r="O31" s="43"/>
      <c r="P31" s="43"/>
      <c r="Q31" s="12"/>
      <c r="R31" s="32"/>
    </row>
    <row r="32" spans="1:18" ht="14.15" customHeight="1">
      <c r="A32" s="11"/>
      <c r="B32" s="78" t="s">
        <v>18</v>
      </c>
      <c r="C32" s="78"/>
      <c r="D32" s="78"/>
      <c r="E32" s="78"/>
      <c r="F32" s="78"/>
      <c r="G32" s="78"/>
      <c r="H32" s="78"/>
      <c r="I32" s="13"/>
      <c r="J32" s="13"/>
      <c r="K32" s="75" t="str">
        <f>IFERROR(VLOOKUP($K$14,Blad2!$A$5:$AI$79,15,),"")</f>
        <v/>
      </c>
      <c r="L32" s="75"/>
      <c r="M32" s="43" t="str">
        <f>IF(K32="","","°C")</f>
        <v/>
      </c>
      <c r="N32" s="12"/>
      <c r="O32" s="43"/>
      <c r="P32" s="43"/>
      <c r="Q32" s="12"/>
      <c r="R32" s="22"/>
    </row>
    <row r="33" spans="1:18" ht="14.15" customHeight="1">
      <c r="A33" s="11"/>
      <c r="B33" s="10"/>
      <c r="C33" s="13"/>
      <c r="D33" s="12"/>
      <c r="E33" s="13"/>
      <c r="F33" s="13"/>
      <c r="G33" s="13"/>
      <c r="H33" s="13"/>
      <c r="I33" s="13"/>
      <c r="J33" s="13"/>
      <c r="K33" s="10"/>
      <c r="L33" s="10"/>
      <c r="M33" s="10"/>
      <c r="N33" s="10"/>
      <c r="O33" s="10"/>
      <c r="P33" s="10"/>
      <c r="Q33" s="10"/>
      <c r="R33" s="11"/>
    </row>
    <row r="34" spans="1:18" ht="14.15" customHeight="1">
      <c r="A34" s="12" t="s">
        <v>6</v>
      </c>
      <c r="B34" s="22"/>
      <c r="C34" s="22"/>
      <c r="D34" s="22"/>
      <c r="E34" s="22"/>
      <c r="F34" s="22"/>
      <c r="G34" s="13"/>
      <c r="H34" s="13"/>
      <c r="I34" s="13"/>
      <c r="J34" s="13"/>
      <c r="K34" s="10"/>
      <c r="L34" s="10"/>
      <c r="M34" s="10"/>
      <c r="N34" s="10"/>
      <c r="O34" s="10"/>
      <c r="P34" s="10"/>
      <c r="Q34" s="41"/>
      <c r="R34" s="11"/>
    </row>
    <row r="35" spans="1:18" ht="14.15" customHeight="1">
      <c r="A35" s="23"/>
      <c r="B35" s="78" t="s">
        <v>13</v>
      </c>
      <c r="C35" s="78"/>
      <c r="D35" s="78"/>
      <c r="E35" s="78"/>
      <c r="F35" s="78"/>
      <c r="G35" s="78"/>
      <c r="H35" s="78"/>
      <c r="I35" s="13"/>
      <c r="J35" s="13"/>
      <c r="K35" s="75" t="str">
        <f>IFERROR(VLOOKUP($K$14,Blad2!$A$5:$AI$79,16,),"")</f>
        <v/>
      </c>
      <c r="L35" s="75"/>
      <c r="M35" s="43" t="str">
        <f>IF(K35="","","kW")</f>
        <v/>
      </c>
      <c r="N35" s="53"/>
      <c r="O35" s="12"/>
      <c r="P35" s="41"/>
      <c r="Q35" s="12"/>
      <c r="R35" s="22"/>
    </row>
    <row r="36" spans="1:18" ht="14.15" customHeight="1">
      <c r="A36" s="23"/>
      <c r="B36" s="78" t="s">
        <v>177</v>
      </c>
      <c r="C36" s="78"/>
      <c r="D36" s="78"/>
      <c r="E36" s="78"/>
      <c r="F36" s="78"/>
      <c r="G36" s="78"/>
      <c r="H36" s="78"/>
      <c r="I36" s="78"/>
      <c r="J36" s="13"/>
      <c r="K36" s="85" t="str">
        <f>IFERROR(VLOOKUP($K$14,Blad2!$A$5:$AI$79,17,),"")</f>
        <v/>
      </c>
      <c r="L36" s="85"/>
      <c r="M36" s="85"/>
      <c r="N36" s="85"/>
      <c r="O36" s="85"/>
      <c r="P36" s="85"/>
      <c r="Q36" s="85"/>
      <c r="R36" s="22"/>
    </row>
    <row r="37" spans="1:18" ht="14.15" customHeight="1">
      <c r="A37" s="23"/>
      <c r="B37" s="11"/>
      <c r="C37" s="13"/>
      <c r="D37" s="13"/>
      <c r="E37" s="13"/>
      <c r="F37" s="13"/>
      <c r="G37" s="13"/>
      <c r="H37" s="13"/>
      <c r="I37" s="13"/>
      <c r="J37" s="13"/>
      <c r="K37" s="85"/>
      <c r="L37" s="85"/>
      <c r="M37" s="85"/>
      <c r="N37" s="85"/>
      <c r="O37" s="85"/>
      <c r="P37" s="85"/>
      <c r="Q37" s="85"/>
      <c r="R37" s="22"/>
    </row>
    <row r="38" spans="1:18" ht="14.15" customHeight="1">
      <c r="A38" s="11"/>
      <c r="B38" s="78" t="s">
        <v>21</v>
      </c>
      <c r="C38" s="78"/>
      <c r="D38" s="78"/>
      <c r="E38" s="78"/>
      <c r="F38" s="78"/>
      <c r="G38" s="78"/>
      <c r="H38" s="78"/>
      <c r="I38" s="78"/>
      <c r="J38" s="13"/>
      <c r="K38" s="75" t="str">
        <f>IFERROR(VLOOKUP($K$14,Blad2!$A$5:$AI$79,18,),"")</f>
        <v/>
      </c>
      <c r="L38" s="75"/>
      <c r="M38" s="75"/>
      <c r="N38" s="75"/>
      <c r="O38" s="75"/>
      <c r="P38" s="75"/>
      <c r="Q38" s="75"/>
      <c r="R38" s="25"/>
    </row>
    <row r="39" spans="1:18" ht="14.15" customHeight="1">
      <c r="A39" s="11"/>
      <c r="B39" s="78" t="s">
        <v>178</v>
      </c>
      <c r="C39" s="78"/>
      <c r="D39" s="78"/>
      <c r="E39" s="78"/>
      <c r="F39" s="78"/>
      <c r="G39" s="13"/>
      <c r="H39" s="13"/>
      <c r="I39" s="13"/>
      <c r="J39" s="13"/>
      <c r="K39" s="85" t="str">
        <f>IFERROR(VLOOKUP($K$14,Blad2!$A$5:$AI$79,19,),"")</f>
        <v/>
      </c>
      <c r="L39" s="85"/>
      <c r="M39" s="85"/>
      <c r="N39" s="85"/>
      <c r="O39" s="85"/>
      <c r="P39" s="85"/>
      <c r="Q39" s="85"/>
      <c r="R39" s="38"/>
    </row>
    <row r="40" spans="1:18" ht="14.15" customHeight="1">
      <c r="A40" s="11"/>
      <c r="B40" s="10"/>
      <c r="C40" s="13"/>
      <c r="D40" s="12"/>
      <c r="E40" s="13"/>
      <c r="F40" s="13"/>
      <c r="G40" s="13"/>
      <c r="H40" s="13"/>
      <c r="I40" s="13"/>
      <c r="J40" s="13"/>
      <c r="K40" s="85"/>
      <c r="L40" s="85"/>
      <c r="M40" s="85"/>
      <c r="N40" s="85"/>
      <c r="O40" s="85"/>
      <c r="P40" s="85"/>
      <c r="Q40" s="85"/>
      <c r="R40" s="54"/>
    </row>
    <row r="41" spans="1:18" ht="14.15" customHeight="1">
      <c r="A41" s="11"/>
      <c r="B41" s="79" t="s">
        <v>250</v>
      </c>
      <c r="C41" s="79"/>
      <c r="D41" s="79"/>
      <c r="E41" s="79"/>
      <c r="F41" s="79"/>
      <c r="G41" s="79"/>
      <c r="H41" s="79"/>
      <c r="I41" s="61"/>
      <c r="J41" s="61"/>
      <c r="K41" s="12"/>
      <c r="L41" s="12"/>
      <c r="M41" s="12"/>
      <c r="N41" s="12"/>
      <c r="O41" s="12"/>
      <c r="P41" s="12"/>
      <c r="Q41" s="12"/>
      <c r="R41" s="54"/>
    </row>
    <row r="42" spans="1:18" ht="14.15" customHeight="1">
      <c r="A42" s="11"/>
      <c r="B42" s="79"/>
      <c r="C42" s="79"/>
      <c r="D42" s="79"/>
      <c r="E42" s="79"/>
      <c r="F42" s="79"/>
      <c r="G42" s="79"/>
      <c r="H42" s="79"/>
      <c r="I42" s="61"/>
      <c r="J42" s="61"/>
      <c r="K42" s="75" t="str">
        <f>IFERROR(VLOOKUP($K$14,Blad2!$A$5:$AI$79,20,),"")</f>
        <v/>
      </c>
      <c r="L42" s="75"/>
      <c r="M42" s="75"/>
      <c r="N42" s="75"/>
      <c r="O42" s="75"/>
      <c r="P42" s="75"/>
      <c r="Q42" s="75"/>
      <c r="R42" s="54"/>
    </row>
    <row r="43" spans="1:18" ht="14.15" customHeight="1">
      <c r="A43" s="11"/>
      <c r="B43" s="79" t="s">
        <v>244</v>
      </c>
      <c r="C43" s="79"/>
      <c r="D43" s="79"/>
      <c r="E43" s="79"/>
      <c r="F43" s="79"/>
      <c r="G43" s="79"/>
      <c r="H43" s="79"/>
      <c r="I43" s="79"/>
      <c r="J43" s="79"/>
      <c r="K43" s="75"/>
      <c r="L43" s="75"/>
      <c r="M43" s="75"/>
      <c r="N43" s="75"/>
      <c r="O43" s="75"/>
      <c r="P43" s="75"/>
      <c r="Q43" s="75"/>
      <c r="R43" s="54"/>
    </row>
    <row r="44" spans="1:18" ht="14.15" customHeight="1">
      <c r="A44" s="11"/>
      <c r="B44" s="77" t="s">
        <v>251</v>
      </c>
      <c r="C44" s="77"/>
      <c r="D44" s="77"/>
      <c r="E44" s="77"/>
      <c r="F44" s="77"/>
      <c r="G44" s="77"/>
      <c r="H44" s="77"/>
      <c r="I44" s="77"/>
      <c r="J44" s="61"/>
      <c r="K44" s="75" t="str">
        <f>IFERROR(VLOOKUP($K$14,Blad2!$A$5:$AI$79,21,),"")</f>
        <v/>
      </c>
      <c r="L44" s="75"/>
      <c r="M44" s="43" t="str">
        <f>IF(K44="","","%")</f>
        <v/>
      </c>
      <c r="N44" s="12"/>
      <c r="O44" s="12"/>
      <c r="P44" s="12"/>
      <c r="Q44" s="12"/>
      <c r="R44" s="54"/>
    </row>
    <row r="45" spans="1:18" ht="14.15" customHeight="1">
      <c r="A45" s="11"/>
      <c r="B45" s="77" t="s">
        <v>245</v>
      </c>
      <c r="C45" s="77"/>
      <c r="D45" s="77"/>
      <c r="E45" s="77"/>
      <c r="F45" s="77"/>
      <c r="G45" s="77"/>
      <c r="H45" s="77"/>
      <c r="I45" s="77"/>
      <c r="J45" s="61"/>
      <c r="K45" s="71" t="str">
        <f>IFERROR(VLOOKUP($K$14,Blad2!$A$5:$AI$79,22,),"")</f>
        <v/>
      </c>
      <c r="L45" s="71"/>
      <c r="M45" s="71"/>
      <c r="N45" s="71"/>
      <c r="O45" s="71"/>
      <c r="P45" s="71"/>
      <c r="Q45" s="71"/>
      <c r="R45" s="54"/>
    </row>
    <row r="46" spans="1:18" ht="14.15" customHeight="1">
      <c r="A46" s="11"/>
      <c r="B46" s="77" t="s">
        <v>253</v>
      </c>
      <c r="C46" s="77"/>
      <c r="D46" s="77"/>
      <c r="E46" s="77"/>
      <c r="F46" s="77"/>
      <c r="G46" s="77"/>
      <c r="H46" s="61"/>
      <c r="I46" s="61"/>
      <c r="J46" s="61"/>
      <c r="K46" s="75" t="str">
        <f>IFERROR(VLOOKUP($K$14,Blad2!$A$5:$AI$79,23,),"")</f>
        <v/>
      </c>
      <c r="L46" s="75"/>
      <c r="M46" s="75"/>
      <c r="N46" s="75"/>
      <c r="O46" s="75"/>
      <c r="P46" s="75"/>
      <c r="Q46" s="75"/>
      <c r="R46" s="54"/>
    </row>
    <row r="47" spans="1:18" ht="14.15" customHeight="1">
      <c r="A47" s="11"/>
      <c r="B47" s="77" t="s">
        <v>246</v>
      </c>
      <c r="C47" s="77"/>
      <c r="D47" s="61"/>
      <c r="E47" s="61"/>
      <c r="F47" s="61"/>
      <c r="G47" s="61"/>
      <c r="H47" s="61"/>
      <c r="I47" s="61"/>
      <c r="J47" s="61"/>
      <c r="K47" s="75" t="str">
        <f>IFERROR(VLOOKUP($K$14,Blad2!$A$5:$AI$79,24,),"")</f>
        <v/>
      </c>
      <c r="L47" s="75"/>
      <c r="M47" s="75"/>
      <c r="N47" s="75"/>
      <c r="O47" s="75"/>
      <c r="P47" s="75"/>
      <c r="Q47" s="75"/>
      <c r="R47" s="54"/>
    </row>
    <row r="48" spans="1:18" ht="14.15" customHeight="1">
      <c r="A48" s="11"/>
      <c r="B48" s="77" t="s">
        <v>20</v>
      </c>
      <c r="C48" s="77"/>
      <c r="D48" s="77"/>
      <c r="E48" s="77"/>
      <c r="F48" s="77"/>
      <c r="G48" s="61"/>
      <c r="H48" s="61"/>
      <c r="I48" s="61"/>
      <c r="J48" s="61"/>
      <c r="K48" s="75" t="str">
        <f>IFERROR(VLOOKUP($K$14,Blad2!$A$5:$AI$79,25,),"")</f>
        <v/>
      </c>
      <c r="L48" s="75"/>
      <c r="M48" s="75"/>
      <c r="N48" s="75"/>
      <c r="O48" s="75"/>
      <c r="P48" s="75"/>
      <c r="Q48" s="75"/>
      <c r="R48" s="54"/>
    </row>
    <row r="49" spans="1:18" ht="14.15" customHeight="1">
      <c r="A49" s="11"/>
      <c r="B49" s="77" t="s">
        <v>247</v>
      </c>
      <c r="C49" s="77"/>
      <c r="D49" s="77"/>
      <c r="E49" s="77"/>
      <c r="F49" s="77"/>
      <c r="G49" s="61"/>
      <c r="H49" s="61"/>
      <c r="I49" s="61"/>
      <c r="J49" s="61"/>
      <c r="K49" s="75" t="str">
        <f>IFERROR(VLOOKUP($K$14,Blad2!$A$5:$AI$79,26,),"")</f>
        <v/>
      </c>
      <c r="L49" s="75"/>
      <c r="M49" s="43" t="str">
        <f>IF(K49="","","%")</f>
        <v/>
      </c>
      <c r="N49" s="12"/>
      <c r="O49" s="12"/>
      <c r="P49" s="12"/>
      <c r="Q49" s="12"/>
      <c r="R49" s="54"/>
    </row>
    <row r="50" spans="1:18" ht="14.15" customHeight="1">
      <c r="A50" s="11"/>
      <c r="B50" s="79" t="s">
        <v>252</v>
      </c>
      <c r="C50" s="79"/>
      <c r="D50" s="79"/>
      <c r="E50" s="79"/>
      <c r="F50" s="79"/>
      <c r="G50" s="79"/>
      <c r="H50" s="79"/>
      <c r="I50" s="79"/>
      <c r="J50" s="61"/>
      <c r="K50" s="75"/>
      <c r="L50" s="75"/>
      <c r="M50" s="12"/>
      <c r="N50" s="12"/>
      <c r="O50" s="12"/>
      <c r="P50" s="12"/>
      <c r="Q50" s="12"/>
      <c r="R50" s="54"/>
    </row>
    <row r="51" spans="1:18" ht="14.15" customHeight="1">
      <c r="A51" s="11"/>
      <c r="B51" s="79"/>
      <c r="C51" s="79"/>
      <c r="D51" s="79"/>
      <c r="E51" s="79"/>
      <c r="F51" s="79"/>
      <c r="G51" s="79"/>
      <c r="H51" s="79"/>
      <c r="I51" s="79"/>
      <c r="J51" s="61"/>
      <c r="K51" s="75" t="str">
        <f>IFERROR(VLOOKUP($K$14,Blad2!$A$5:$AI$79,27,),"")</f>
        <v/>
      </c>
      <c r="L51" s="75"/>
      <c r="M51" s="75"/>
      <c r="N51" s="75"/>
      <c r="O51" s="75"/>
      <c r="P51" s="75"/>
      <c r="Q51" s="75"/>
      <c r="R51" s="54"/>
    </row>
    <row r="52" spans="1:18" ht="14.15" customHeight="1">
      <c r="A52" s="11"/>
      <c r="B52" s="77" t="s">
        <v>248</v>
      </c>
      <c r="C52" s="77"/>
      <c r="D52" s="77"/>
      <c r="E52" s="77"/>
      <c r="F52" s="77"/>
      <c r="G52" s="77"/>
      <c r="H52" s="77"/>
      <c r="I52" s="77"/>
      <c r="J52" s="61"/>
      <c r="K52" s="75" t="str">
        <f>IFERROR(VLOOKUP($K$14,Blad2!$A$5:$AI$79,28,),"")</f>
        <v/>
      </c>
      <c r="L52" s="75"/>
      <c r="M52" s="75"/>
      <c r="N52" s="75"/>
      <c r="O52" s="75"/>
      <c r="P52" s="75"/>
      <c r="Q52" s="75"/>
      <c r="R52" s="38"/>
    </row>
    <row r="53" spans="1:18" ht="14.15" customHeight="1">
      <c r="A53" s="11"/>
      <c r="B53" s="77" t="s">
        <v>249</v>
      </c>
      <c r="C53" s="77"/>
      <c r="D53" s="77"/>
      <c r="E53" s="62"/>
      <c r="F53" s="62"/>
      <c r="G53" s="62"/>
      <c r="H53" s="62"/>
      <c r="I53" s="62"/>
      <c r="J53" s="61"/>
      <c r="K53" s="75" t="str">
        <f>IFERROR(VLOOKUP($K$14,Blad2!$A$5:$AI$79,29,),"")</f>
        <v/>
      </c>
      <c r="L53" s="75"/>
      <c r="M53" s="43" t="str">
        <f>IF(K53="","","W")</f>
        <v/>
      </c>
      <c r="N53" s="12"/>
      <c r="O53" s="12"/>
      <c r="P53" s="12"/>
      <c r="Q53" s="12"/>
      <c r="R53" s="54"/>
    </row>
    <row r="54" spans="1:18" ht="14.15" customHeight="1">
      <c r="A54" s="11"/>
      <c r="B54" s="61"/>
      <c r="C54" s="61"/>
      <c r="D54" s="61"/>
      <c r="E54" s="62"/>
      <c r="F54" s="62"/>
      <c r="G54" s="62"/>
      <c r="H54" s="62"/>
      <c r="I54" s="62"/>
      <c r="J54" s="61"/>
      <c r="K54" s="56"/>
      <c r="L54" s="56"/>
      <c r="M54" s="56"/>
      <c r="N54" s="56"/>
      <c r="O54" s="56"/>
      <c r="P54" s="56"/>
      <c r="Q54" s="56"/>
      <c r="R54" s="54"/>
    </row>
    <row r="55" spans="1:18" ht="14.15" customHeight="1">
      <c r="A55" s="11"/>
      <c r="B55" s="61"/>
      <c r="C55" s="61"/>
      <c r="D55" s="61"/>
      <c r="E55" s="62"/>
      <c r="F55" s="62"/>
      <c r="G55" s="62"/>
      <c r="H55" s="62"/>
      <c r="I55" s="62"/>
      <c r="J55" s="61"/>
      <c r="K55" s="56"/>
      <c r="L55" s="56"/>
      <c r="M55" s="56"/>
      <c r="N55" s="56"/>
      <c r="O55" s="56"/>
      <c r="P55" s="56"/>
      <c r="Q55" s="56"/>
      <c r="R55" s="54"/>
    </row>
    <row r="56" spans="1:18" ht="14.15" customHeight="1">
      <c r="A56" s="11"/>
      <c r="B56" s="61"/>
      <c r="C56" s="61"/>
      <c r="D56" s="61"/>
      <c r="E56" s="62"/>
      <c r="F56" s="62"/>
      <c r="G56" s="62"/>
      <c r="H56" s="62"/>
      <c r="I56" s="62"/>
      <c r="J56" s="61"/>
      <c r="K56" s="56"/>
      <c r="L56" s="56"/>
      <c r="M56" s="56"/>
      <c r="N56" s="56"/>
      <c r="O56" s="56"/>
      <c r="P56" s="56"/>
      <c r="Q56" s="56"/>
      <c r="R56" s="54"/>
    </row>
    <row r="57" spans="1:18" ht="14.15" customHeight="1">
      <c r="A57" s="11"/>
      <c r="B57" s="61"/>
      <c r="C57" s="61"/>
      <c r="D57" s="61"/>
      <c r="E57" s="62"/>
      <c r="F57" s="62"/>
      <c r="G57" s="62"/>
      <c r="H57" s="62"/>
      <c r="I57" s="62"/>
      <c r="J57" s="61"/>
      <c r="K57" s="56"/>
      <c r="L57" s="56"/>
      <c r="M57" s="56"/>
      <c r="N57" s="56"/>
      <c r="O57" s="56"/>
      <c r="P57" s="56"/>
      <c r="Q57" s="56"/>
      <c r="R57" s="54"/>
    </row>
    <row r="58" spans="1:18" ht="14.15" customHeight="1">
      <c r="A58" s="11"/>
      <c r="B58" s="61"/>
      <c r="C58" s="61"/>
      <c r="D58" s="61"/>
      <c r="E58" s="62"/>
      <c r="F58" s="62"/>
      <c r="G58" s="62"/>
      <c r="H58" s="62"/>
      <c r="I58" s="62"/>
      <c r="J58" s="61"/>
      <c r="K58" s="56"/>
      <c r="L58" s="56"/>
      <c r="M58" s="56"/>
      <c r="N58" s="56"/>
      <c r="O58" s="56"/>
      <c r="P58" s="56"/>
      <c r="Q58" s="56"/>
      <c r="R58" s="54"/>
    </row>
    <row r="59" spans="1:18" ht="14.15" customHeight="1">
      <c r="A59" s="11"/>
      <c r="B59" s="61"/>
      <c r="C59" s="61"/>
      <c r="D59" s="61"/>
      <c r="E59" s="62"/>
      <c r="F59" s="62"/>
      <c r="G59" s="62"/>
      <c r="H59" s="62"/>
      <c r="I59" s="62"/>
      <c r="J59" s="61"/>
      <c r="K59" s="56"/>
      <c r="L59" s="56"/>
      <c r="M59" s="56"/>
      <c r="N59" s="56"/>
      <c r="O59" s="56"/>
      <c r="P59" s="56"/>
      <c r="Q59" s="56"/>
      <c r="R59" s="54"/>
    </row>
    <row r="60" spans="1:18" ht="14.15" customHeight="1">
      <c r="A60" s="11"/>
      <c r="B60" s="61"/>
      <c r="C60" s="61"/>
      <c r="D60" s="61"/>
      <c r="E60" s="62"/>
      <c r="F60" s="62"/>
      <c r="G60" s="62"/>
      <c r="H60" s="62"/>
      <c r="I60" s="62"/>
      <c r="J60" s="61"/>
      <c r="K60" s="56"/>
      <c r="L60" s="56"/>
      <c r="M60" s="56"/>
      <c r="N60" s="56"/>
      <c r="O60" s="56"/>
      <c r="P60" s="56"/>
      <c r="Q60" s="56"/>
      <c r="R60" s="54"/>
    </row>
    <row r="61" spans="1:18" ht="14.15" customHeight="1">
      <c r="A61" s="11"/>
      <c r="B61" s="10"/>
      <c r="C61" s="13"/>
      <c r="D61" s="12"/>
      <c r="E61" s="13"/>
      <c r="F61" s="13"/>
      <c r="G61" s="13"/>
      <c r="H61" s="13"/>
      <c r="I61" s="13"/>
      <c r="J61" s="13"/>
      <c r="K61" s="56"/>
      <c r="L61" s="56"/>
      <c r="M61" s="56"/>
      <c r="N61" s="56"/>
      <c r="O61" s="56"/>
      <c r="P61" s="56"/>
      <c r="Q61" s="56"/>
      <c r="R61" s="54"/>
    </row>
    <row r="62" spans="1:18" ht="14.15" customHeight="1">
      <c r="A62" s="11"/>
      <c r="B62" s="10"/>
      <c r="C62" s="13"/>
      <c r="D62" s="12"/>
      <c r="E62" s="13"/>
      <c r="F62" s="13"/>
      <c r="G62" s="13"/>
      <c r="H62" s="13"/>
      <c r="I62" s="13"/>
      <c r="J62" s="13"/>
      <c r="K62" s="56"/>
      <c r="L62" s="56"/>
      <c r="M62" s="56"/>
      <c r="N62" s="56"/>
      <c r="O62" s="56"/>
      <c r="P62" s="56"/>
      <c r="Q62" s="56"/>
      <c r="R62" s="54"/>
    </row>
    <row r="63" spans="1:18" ht="14.15" customHeight="1">
      <c r="A63" s="12" t="s">
        <v>176</v>
      </c>
      <c r="B63" s="11"/>
      <c r="C63" s="11"/>
      <c r="D63" s="11"/>
      <c r="E63" s="11"/>
      <c r="F63" s="11"/>
      <c r="G63" s="11"/>
      <c r="H63" s="11"/>
      <c r="I63" s="11"/>
      <c r="J63" s="11"/>
      <c r="K63" s="35"/>
      <c r="L63" s="35"/>
      <c r="M63" s="35"/>
      <c r="N63" s="35"/>
      <c r="O63" s="35"/>
      <c r="P63" s="35"/>
      <c r="Q63" s="11"/>
      <c r="R63" s="11"/>
    </row>
    <row r="64" spans="1:18" ht="14.15" customHeight="1">
      <c r="A64" s="12"/>
      <c r="B64" s="11" t="s">
        <v>7</v>
      </c>
      <c r="C64" s="11"/>
      <c r="D64" s="11"/>
      <c r="E64" s="11"/>
      <c r="F64" s="11"/>
      <c r="G64" s="11"/>
      <c r="H64" s="11"/>
      <c r="I64" s="11"/>
      <c r="J64" s="11"/>
      <c r="K64" s="75" t="str">
        <f>IFERROR(VLOOKUP($K$14,Blad2!$A$5:$AI$79,30,),"")</f>
        <v/>
      </c>
      <c r="L64" s="75"/>
      <c r="M64" s="75"/>
      <c r="N64" s="75"/>
      <c r="O64" s="75"/>
      <c r="P64" s="75"/>
      <c r="Q64" s="75"/>
      <c r="R64" s="11"/>
    </row>
    <row r="65" spans="1:18" ht="14.15" customHeight="1">
      <c r="A65" s="11"/>
      <c r="B65" s="76" t="s">
        <v>171</v>
      </c>
      <c r="C65" s="76"/>
      <c r="D65" s="76"/>
      <c r="E65" s="76"/>
      <c r="F65" s="76"/>
      <c r="G65" s="76"/>
      <c r="H65" s="76"/>
      <c r="I65" s="76"/>
      <c r="J65" s="10"/>
      <c r="K65" s="75" t="str">
        <f>IFERROR(VLOOKUP($K$14,Blad2!$A$5:$AI$79,31,),"")</f>
        <v/>
      </c>
      <c r="L65" s="75"/>
      <c r="M65" s="43"/>
      <c r="N65" s="12"/>
      <c r="O65" s="12"/>
      <c r="P65" s="41"/>
      <c r="Q65" s="10"/>
      <c r="R65" s="11"/>
    </row>
    <row r="66" spans="1:18" ht="14.15" customHeight="1">
      <c r="A66" s="11"/>
      <c r="B66" s="76" t="s">
        <v>172</v>
      </c>
      <c r="C66" s="76"/>
      <c r="D66" s="76"/>
      <c r="E66" s="76"/>
      <c r="F66" s="76"/>
      <c r="G66" s="76"/>
      <c r="H66" s="76"/>
      <c r="I66" s="76"/>
      <c r="J66" s="10"/>
      <c r="K66" s="75" t="str">
        <f>IFERROR(VLOOKUP($K$14,Blad2!$A$5:$AI$79,32,),"")</f>
        <v/>
      </c>
      <c r="L66" s="75"/>
      <c r="M66" s="43"/>
      <c r="N66" s="12"/>
      <c r="O66" s="12"/>
      <c r="P66" s="41"/>
      <c r="Q66" s="10"/>
      <c r="R66" s="11"/>
    </row>
    <row r="67" spans="1:18" ht="14.15" customHeight="1">
      <c r="A67" s="11"/>
      <c r="B67" s="76" t="s">
        <v>173</v>
      </c>
      <c r="C67" s="76"/>
      <c r="D67" s="76"/>
      <c r="E67" s="76"/>
      <c r="F67" s="76"/>
      <c r="G67" s="76"/>
      <c r="H67" s="76"/>
      <c r="I67" s="76"/>
      <c r="J67" s="10"/>
      <c r="K67" s="85" t="str">
        <f>IFERROR(VLOOKUP($K$14,Blad2!$A$5:$AI$79,33,),"")</f>
        <v/>
      </c>
      <c r="L67" s="85"/>
      <c r="M67" s="85"/>
      <c r="N67" s="85"/>
      <c r="O67" s="85"/>
      <c r="P67" s="85"/>
      <c r="Q67" s="85"/>
      <c r="R67" s="11"/>
    </row>
    <row r="68" spans="1:18" ht="14.15" customHeight="1">
      <c r="A68" s="11"/>
      <c r="B68" s="55"/>
      <c r="C68" s="55"/>
      <c r="D68" s="55"/>
      <c r="E68" s="55"/>
      <c r="F68" s="55"/>
      <c r="G68" s="55"/>
      <c r="H68" s="55"/>
      <c r="I68" s="55"/>
      <c r="J68" s="10"/>
      <c r="K68" s="85"/>
      <c r="L68" s="85"/>
      <c r="M68" s="85"/>
      <c r="N68" s="85"/>
      <c r="O68" s="85"/>
      <c r="P68" s="85"/>
      <c r="Q68" s="85"/>
      <c r="R68" s="11"/>
    </row>
    <row r="69" spans="1:18" ht="14.15" customHeight="1">
      <c r="A69" s="11"/>
      <c r="B69" s="76" t="s">
        <v>174</v>
      </c>
      <c r="C69" s="76"/>
      <c r="D69" s="76"/>
      <c r="E69" s="76"/>
      <c r="F69" s="76"/>
      <c r="G69" s="76"/>
      <c r="H69" s="76"/>
      <c r="I69" s="76"/>
      <c r="J69" s="10"/>
      <c r="K69" s="75" t="str">
        <f>IFERROR(VLOOKUP($K$14,Blad2!$A$5:$AI$79,34,),"")</f>
        <v/>
      </c>
      <c r="L69" s="75"/>
      <c r="M69" s="12"/>
      <c r="N69" s="12"/>
      <c r="O69" s="12"/>
      <c r="P69" s="12"/>
      <c r="Q69" s="12"/>
      <c r="R69" s="11"/>
    </row>
    <row r="70" spans="1:18" ht="14.15" customHeight="1">
      <c r="A70" s="11"/>
      <c r="B70" s="76" t="s">
        <v>175</v>
      </c>
      <c r="C70" s="76"/>
      <c r="D70" s="76"/>
      <c r="E70" s="76"/>
      <c r="F70" s="76"/>
      <c r="G70" s="76"/>
      <c r="H70" s="76"/>
      <c r="I70" s="76"/>
      <c r="J70" s="10"/>
      <c r="K70" s="75" t="str">
        <f>IFERROR(VLOOKUP($K$14,Blad2!$A$5:$AI$79,35,),"")</f>
        <v/>
      </c>
      <c r="L70" s="75"/>
      <c r="M70" s="12"/>
      <c r="N70" s="12"/>
      <c r="O70" s="12"/>
      <c r="P70" s="12"/>
      <c r="Q70" s="12"/>
      <c r="R70" s="11"/>
    </row>
    <row r="71" spans="1:18" ht="14.15" customHeight="1">
      <c r="A71" s="11"/>
      <c r="B71" s="10"/>
      <c r="C71" s="13"/>
      <c r="D71" s="13"/>
      <c r="E71" s="13"/>
      <c r="F71" s="13"/>
      <c r="G71" s="13"/>
      <c r="H71" s="13"/>
      <c r="I71" s="13"/>
      <c r="J71" s="13"/>
      <c r="K71" s="84" t="str">
        <f>IFERROR(VLOOKUP($K$14,Blad2!#REF!,7,),"")</f>
        <v/>
      </c>
      <c r="L71" s="84"/>
      <c r="M71" s="84"/>
      <c r="N71" s="84"/>
      <c r="O71" s="84"/>
      <c r="P71" s="84"/>
      <c r="Q71" s="84"/>
      <c r="R71" s="84"/>
    </row>
    <row r="72" spans="1:18" ht="14.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84"/>
      <c r="L72" s="84"/>
      <c r="M72" s="84"/>
      <c r="N72" s="84"/>
      <c r="O72" s="84"/>
      <c r="P72" s="84"/>
      <c r="Q72" s="84"/>
      <c r="R72" s="84"/>
    </row>
    <row r="73" spans="1:18"/>
    <row r="74" spans="1:18"/>
    <row r="75" spans="1:18"/>
    <row r="76" spans="1:18"/>
    <row r="77" spans="1:18"/>
    <row r="78" spans="1:18"/>
    <row r="79" spans="1:18"/>
    <row r="80" spans="1:18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</sheetData>
  <sheetProtection algorithmName="SHA-512" hashValue="jS0CDVfcN40ybOm8uFfpVtY1EYw5RUPWwGikxXpDLXOqwPhQ6ueDc0H632OxiykZsAu7ss8eyGVryxGKu+f4Fw==" saltValue="m4g40oi9k7MAWZMWTi/khQ==" spinCount="100000" sheet="1" objects="1" scenarios="1"/>
  <mergeCells count="78">
    <mergeCell ref="B35:H35"/>
    <mergeCell ref="B36:I36"/>
    <mergeCell ref="B38:I38"/>
    <mergeCell ref="B39:F39"/>
    <mergeCell ref="B20:F20"/>
    <mergeCell ref="B21:I21"/>
    <mergeCell ref="B22:I22"/>
    <mergeCell ref="B27:G27"/>
    <mergeCell ref="B28:H28"/>
    <mergeCell ref="B49:F49"/>
    <mergeCell ref="B50:I51"/>
    <mergeCell ref="B52:I52"/>
    <mergeCell ref="B53:D53"/>
    <mergeCell ref="K51:Q51"/>
    <mergeCell ref="K52:Q52"/>
    <mergeCell ref="K49:L49"/>
    <mergeCell ref="K32:L32"/>
    <mergeCell ref="K42:Q42"/>
    <mergeCell ref="K38:Q38"/>
    <mergeCell ref="K36:Q37"/>
    <mergeCell ref="K53:L53"/>
    <mergeCell ref="K50:L50"/>
    <mergeCell ref="K39:Q40"/>
    <mergeCell ref="K44:L44"/>
    <mergeCell ref="K43:Q43"/>
    <mergeCell ref="K46:Q46"/>
    <mergeCell ref="K47:Q47"/>
    <mergeCell ref="K48:Q48"/>
    <mergeCell ref="K71:R72"/>
    <mergeCell ref="K65:L65"/>
    <mergeCell ref="K66:L66"/>
    <mergeCell ref="K69:L69"/>
    <mergeCell ref="K70:L70"/>
    <mergeCell ref="K67:Q68"/>
    <mergeCell ref="A9:Q11"/>
    <mergeCell ref="K21:Q21"/>
    <mergeCell ref="K17:Q17"/>
    <mergeCell ref="K16:Q16"/>
    <mergeCell ref="K15:Q15"/>
    <mergeCell ref="K14:Q14"/>
    <mergeCell ref="A12:P12"/>
    <mergeCell ref="K18:Q18"/>
    <mergeCell ref="K19:Q19"/>
    <mergeCell ref="K20:Q20"/>
    <mergeCell ref="B14:E14"/>
    <mergeCell ref="B15:E15"/>
    <mergeCell ref="B16:E16"/>
    <mergeCell ref="B17:E17"/>
    <mergeCell ref="B18:F18"/>
    <mergeCell ref="B19:F19"/>
    <mergeCell ref="R14:Y14"/>
    <mergeCell ref="K22:Q22"/>
    <mergeCell ref="K30:Q30"/>
    <mergeCell ref="K29:Q29"/>
    <mergeCell ref="O27:P27"/>
    <mergeCell ref="K28:L28"/>
    <mergeCell ref="B47:C47"/>
    <mergeCell ref="B48:F48"/>
    <mergeCell ref="B23:I24"/>
    <mergeCell ref="G26:L26"/>
    <mergeCell ref="M26:Q26"/>
    <mergeCell ref="B29:H29"/>
    <mergeCell ref="B30:H30"/>
    <mergeCell ref="B31:J31"/>
    <mergeCell ref="B32:H32"/>
    <mergeCell ref="B41:H42"/>
    <mergeCell ref="B43:J43"/>
    <mergeCell ref="B44:I44"/>
    <mergeCell ref="B45:I45"/>
    <mergeCell ref="B46:G46"/>
    <mergeCell ref="K35:L35"/>
    <mergeCell ref="K31:L31"/>
    <mergeCell ref="K64:Q64"/>
    <mergeCell ref="B70:I70"/>
    <mergeCell ref="B65:I65"/>
    <mergeCell ref="B66:I66"/>
    <mergeCell ref="B67:I67"/>
    <mergeCell ref="B69:I69"/>
  </mergeCells>
  <conditionalFormatting sqref="K14">
    <cfRule type="cellIs" dxfId="54" priority="60" operator="equal">
      <formula>"Sélectionnez votre chaudière ici"</formula>
    </cfRule>
    <cfRule type="cellIs" dxfId="53" priority="62" operator="equal">
      <formula>"Selecteer hier uw verwarmingsketel"</formula>
    </cfRule>
  </conditionalFormatting>
  <conditionalFormatting sqref="K23 R22 R28:R32 K31:K32">
    <cfRule type="cellIs" dxfId="52" priority="54" operator="equal">
      <formula>"Niet van toepassing"</formula>
    </cfRule>
  </conditionalFormatting>
  <conditionalFormatting sqref="K72:P72 R72">
    <cfRule type="cellIs" dxfId="51" priority="39" operator="equal">
      <formula>"Niet van toepassing"</formula>
    </cfRule>
  </conditionalFormatting>
  <conditionalFormatting sqref="Q33:Q34">
    <cfRule type="cellIs" dxfId="50" priority="34" operator="equal">
      <formula>"Niet van toepassing"</formula>
    </cfRule>
  </conditionalFormatting>
  <conditionalFormatting sqref="Q71:Q72">
    <cfRule type="cellIs" dxfId="49" priority="31" operator="equal">
      <formula>"Niet van toepassing"</formula>
    </cfRule>
  </conditionalFormatting>
  <conditionalFormatting sqref="Q31">
    <cfRule type="cellIs" dxfId="48" priority="21" operator="equal">
      <formula>"Niet van toepassing"</formula>
    </cfRule>
  </conditionalFormatting>
  <conditionalFormatting sqref="Q25">
    <cfRule type="cellIs" dxfId="47" priority="23" operator="equal">
      <formula>"Niet van toepassing"</formula>
    </cfRule>
  </conditionalFormatting>
  <conditionalFormatting sqref="Q32">
    <cfRule type="cellIs" dxfId="46" priority="20" operator="equal">
      <formula>"Niet van toepassing"</formula>
    </cfRule>
  </conditionalFormatting>
  <conditionalFormatting sqref="Q1:Q8">
    <cfRule type="cellIs" dxfId="45" priority="16" operator="equal">
      <formula>"Niet van toepassing"</formula>
    </cfRule>
  </conditionalFormatting>
  <conditionalFormatting sqref="R14:Y14">
    <cfRule type="cellIs" dxfId="44" priority="15" operator="equal">
      <formula>"Niet van toepassing"</formula>
    </cfRule>
  </conditionalFormatting>
  <conditionalFormatting sqref="O27 Q27">
    <cfRule type="cellIs" dxfId="43" priority="9" operator="equal">
      <formula>"Niet van toepassing"</formula>
    </cfRule>
  </conditionalFormatting>
  <conditionalFormatting sqref="L27:N27">
    <cfRule type="cellIs" dxfId="42" priority="7" operator="equal">
      <formula>"Non applicable"</formula>
    </cfRule>
  </conditionalFormatting>
  <conditionalFormatting sqref="K31 N31">
    <cfRule type="cellIs" dxfId="41" priority="6" operator="equal">
      <formula>"Non applicable"</formula>
    </cfRule>
  </conditionalFormatting>
  <conditionalFormatting sqref="K41:Q41 M50:Q50 K54:Q62">
    <cfRule type="cellIs" dxfId="40" priority="5" operator="equal">
      <formula>"Non applicable"</formula>
    </cfRule>
  </conditionalFormatting>
  <conditionalFormatting sqref="K24">
    <cfRule type="cellIs" dxfId="39" priority="3" operator="equal">
      <formula>"Niet van toepassing"</formula>
    </cfRule>
  </conditionalFormatting>
  <conditionalFormatting sqref="K27">
    <cfRule type="cellIs" dxfId="38" priority="2" operator="equal">
      <formula>"Niet van toepassing"</formula>
    </cfRule>
  </conditionalFormatting>
  <conditionalFormatting sqref="K28">
    <cfRule type="cellIs" dxfId="37" priority="1" operator="equal">
      <formula>"Niet van toepassing"</formula>
    </cfRule>
  </conditionalFormatting>
  <pageMargins left="0.7" right="0.7" top="0.75" bottom="0.75" header="0.3" footer="0.3"/>
  <pageSetup paperSize="9" scale="94" orientation="portrait" r:id="rId1"/>
  <headerFooter alignWithMargins="0">
    <oddFooter>&amp;L&amp;7Bosch Thermotechnology nv/sa
Zandvoortstraat 47
2800 Mechelen&amp;R&amp;7Page &amp;P sur &amp;N</oddFooter>
  </headerFooter>
  <rowBreaks count="1" manualBreakCount="1">
    <brk id="71" max="16" man="1"/>
  </rowBreaks>
  <ignoredErrors>
    <ignoredError sqref="K1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Blad2!$A$4:$A$79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I104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25" sqref="B25"/>
    </sheetView>
  </sheetViews>
  <sheetFormatPr defaultColWidth="9.1796875" defaultRowHeight="12.5"/>
  <cols>
    <col min="1" max="1" width="33.453125" style="5" bestFit="1" customWidth="1"/>
    <col min="2" max="2" width="49.1796875" style="5" bestFit="1" customWidth="1"/>
    <col min="3" max="3" width="30.81640625" style="5" bestFit="1" customWidth="1"/>
    <col min="4" max="4" width="41.26953125" style="5" customWidth="1"/>
    <col min="5" max="7" width="32.453125" style="5" customWidth="1"/>
    <col min="8" max="8" width="43.81640625" style="5" customWidth="1"/>
    <col min="9" max="9" width="58.1796875" style="5" customWidth="1"/>
    <col min="10" max="10" width="26.26953125" style="5" customWidth="1"/>
    <col min="11" max="11" width="27.54296875" style="5" customWidth="1"/>
    <col min="12" max="12" width="34.453125" style="5" customWidth="1"/>
    <col min="13" max="13" width="31.7265625" style="5" customWidth="1"/>
    <col min="14" max="14" width="33.1796875" style="18" customWidth="1"/>
    <col min="15" max="15" width="52.453125" style="5" customWidth="1"/>
    <col min="16" max="16" width="37.7265625" style="5" customWidth="1"/>
    <col min="17" max="17" width="63.26953125" style="5" customWidth="1"/>
    <col min="18" max="18" width="26.1796875" style="5" customWidth="1"/>
    <col min="19" max="19" width="52.26953125" style="5" customWidth="1"/>
    <col min="20" max="30" width="37.7265625" style="5" customWidth="1"/>
    <col min="31" max="31" width="27" style="5" customWidth="1"/>
    <col min="32" max="32" width="29.26953125" style="5" customWidth="1"/>
    <col min="33" max="33" width="29.81640625" style="5" customWidth="1"/>
    <col min="34" max="34" width="42.1796875" style="5" customWidth="1"/>
    <col min="35" max="35" width="38.1796875" style="5" customWidth="1"/>
    <col min="36" max="16384" width="9.1796875" style="5"/>
  </cols>
  <sheetData>
    <row r="1" spans="1:35" ht="14.5">
      <c r="B1" s="8"/>
      <c r="C1" s="15"/>
      <c r="D1" s="15"/>
      <c r="E1" s="15"/>
      <c r="F1" s="15"/>
      <c r="G1" s="15"/>
      <c r="H1" s="15">
        <v>2</v>
      </c>
      <c r="I1" s="4"/>
      <c r="J1" s="4"/>
      <c r="N1" s="16"/>
    </row>
    <row r="2" spans="1:35" ht="14.5">
      <c r="A2" s="5">
        <v>1</v>
      </c>
      <c r="B2" s="8">
        <f>A2+1</f>
        <v>2</v>
      </c>
      <c r="C2" s="8">
        <f t="shared" ref="C2:AI2" si="0">B2+1</f>
        <v>3</v>
      </c>
      <c r="D2" s="8">
        <f t="shared" si="0"/>
        <v>4</v>
      </c>
      <c r="E2" s="8">
        <f t="shared" si="0"/>
        <v>5</v>
      </c>
      <c r="F2" s="8">
        <f t="shared" si="0"/>
        <v>6</v>
      </c>
      <c r="G2" s="8">
        <f t="shared" si="0"/>
        <v>7</v>
      </c>
      <c r="H2" s="8">
        <f t="shared" si="0"/>
        <v>8</v>
      </c>
      <c r="I2" s="8">
        <f t="shared" si="0"/>
        <v>9</v>
      </c>
      <c r="J2" s="8">
        <f t="shared" si="0"/>
        <v>10</v>
      </c>
      <c r="K2" s="8">
        <f t="shared" si="0"/>
        <v>11</v>
      </c>
      <c r="L2" s="8">
        <f t="shared" si="0"/>
        <v>12</v>
      </c>
      <c r="M2" s="8">
        <f t="shared" si="0"/>
        <v>13</v>
      </c>
      <c r="N2" s="8">
        <f t="shared" si="0"/>
        <v>14</v>
      </c>
      <c r="O2" s="8">
        <f t="shared" si="0"/>
        <v>15</v>
      </c>
      <c r="P2" s="8">
        <f t="shared" si="0"/>
        <v>16</v>
      </c>
      <c r="Q2" s="8">
        <f t="shared" si="0"/>
        <v>17</v>
      </c>
      <c r="R2" s="8">
        <f t="shared" si="0"/>
        <v>18</v>
      </c>
      <c r="S2" s="8">
        <f t="shared" si="0"/>
        <v>19</v>
      </c>
      <c r="T2" s="8">
        <f t="shared" si="0"/>
        <v>20</v>
      </c>
      <c r="U2" s="8">
        <f t="shared" si="0"/>
        <v>21</v>
      </c>
      <c r="V2" s="8">
        <f t="shared" si="0"/>
        <v>22</v>
      </c>
      <c r="W2" s="8">
        <f t="shared" si="0"/>
        <v>23</v>
      </c>
      <c r="X2" s="8">
        <f t="shared" si="0"/>
        <v>24</v>
      </c>
      <c r="Y2" s="8">
        <f t="shared" si="0"/>
        <v>25</v>
      </c>
      <c r="Z2" s="8">
        <f t="shared" si="0"/>
        <v>26</v>
      </c>
      <c r="AA2" s="8">
        <f t="shared" si="0"/>
        <v>27</v>
      </c>
      <c r="AB2" s="8">
        <f t="shared" si="0"/>
        <v>28</v>
      </c>
      <c r="AC2" s="8">
        <f t="shared" si="0"/>
        <v>29</v>
      </c>
      <c r="AD2" s="8">
        <f t="shared" si="0"/>
        <v>30</v>
      </c>
      <c r="AE2" s="8">
        <f t="shared" si="0"/>
        <v>31</v>
      </c>
      <c r="AF2" s="8">
        <f t="shared" si="0"/>
        <v>32</v>
      </c>
      <c r="AG2" s="8">
        <f t="shared" si="0"/>
        <v>33</v>
      </c>
      <c r="AH2" s="8">
        <f t="shared" si="0"/>
        <v>34</v>
      </c>
      <c r="AI2" s="8">
        <f t="shared" si="0"/>
        <v>35</v>
      </c>
    </row>
    <row r="3" spans="1:35" ht="29">
      <c r="A3" s="6" t="s">
        <v>1</v>
      </c>
      <c r="B3" s="63" t="s">
        <v>46</v>
      </c>
      <c r="C3" s="4" t="s">
        <v>22</v>
      </c>
      <c r="D3" s="4" t="s">
        <v>215</v>
      </c>
      <c r="E3" s="4" t="s">
        <v>24</v>
      </c>
      <c r="F3" s="63" t="s">
        <v>30</v>
      </c>
      <c r="G3" s="64" t="s">
        <v>34</v>
      </c>
      <c r="H3" s="4" t="s">
        <v>25</v>
      </c>
      <c r="I3" s="4" t="s">
        <v>27</v>
      </c>
      <c r="J3" s="4" t="s">
        <v>28</v>
      </c>
      <c r="K3" s="4" t="s">
        <v>47</v>
      </c>
      <c r="L3" s="4" t="s">
        <v>29</v>
      </c>
      <c r="M3" s="4" t="s">
        <v>31</v>
      </c>
      <c r="N3" s="17" t="s">
        <v>32</v>
      </c>
      <c r="O3" s="4" t="s">
        <v>33</v>
      </c>
      <c r="P3" s="4" t="s">
        <v>47</v>
      </c>
      <c r="Q3" s="4" t="s">
        <v>42</v>
      </c>
      <c r="R3" s="57" t="s">
        <v>216</v>
      </c>
      <c r="S3" s="67" t="s">
        <v>179</v>
      </c>
      <c r="T3" s="57" t="s">
        <v>217</v>
      </c>
      <c r="U3" s="57" t="s">
        <v>218</v>
      </c>
      <c r="V3" s="57" t="s">
        <v>222</v>
      </c>
      <c r="W3" s="66" t="s">
        <v>43</v>
      </c>
      <c r="X3" s="4" t="s">
        <v>44</v>
      </c>
      <c r="Y3" s="4" t="s">
        <v>20</v>
      </c>
      <c r="Z3" s="46" t="s">
        <v>45</v>
      </c>
      <c r="AA3" s="57" t="s">
        <v>219</v>
      </c>
      <c r="AB3" s="57" t="s">
        <v>220</v>
      </c>
      <c r="AC3" s="64" t="s">
        <v>221</v>
      </c>
      <c r="AD3" s="64" t="s">
        <v>40</v>
      </c>
      <c r="AE3" s="66" t="s">
        <v>36</v>
      </c>
      <c r="AF3" s="67" t="s">
        <v>37</v>
      </c>
      <c r="AG3" s="4" t="s">
        <v>38</v>
      </c>
      <c r="AH3" s="4" t="s">
        <v>39</v>
      </c>
      <c r="AI3" s="4" t="s">
        <v>0</v>
      </c>
    </row>
    <row r="4" spans="1:35" ht="14.5">
      <c r="A4" s="6" t="s">
        <v>50</v>
      </c>
      <c r="B4" s="7"/>
      <c r="C4" s="7"/>
      <c r="D4" s="7"/>
      <c r="F4"/>
      <c r="G4"/>
      <c r="Z4" s="45"/>
      <c r="AA4" s="6"/>
      <c r="AB4" s="6"/>
      <c r="AC4" s="68"/>
      <c r="AD4" s="68"/>
    </row>
    <row r="5" spans="1:35" ht="14.5">
      <c r="A5" s="33" t="s">
        <v>51</v>
      </c>
      <c r="B5" t="s">
        <v>87</v>
      </c>
      <c r="C5" s="7" t="s">
        <v>151</v>
      </c>
      <c r="D5" s="7" t="s">
        <v>23</v>
      </c>
      <c r="E5" s="7" t="s">
        <v>181</v>
      </c>
      <c r="F5" s="2" t="s">
        <v>234</v>
      </c>
      <c r="G5" s="2" t="s">
        <v>35</v>
      </c>
      <c r="H5" s="7" t="s">
        <v>26</v>
      </c>
      <c r="I5" s="7" t="s">
        <v>26</v>
      </c>
      <c r="J5" s="7" t="s">
        <v>26</v>
      </c>
      <c r="K5" s="20">
        <v>13</v>
      </c>
      <c r="L5" s="7" t="s">
        <v>26</v>
      </c>
      <c r="M5" s="7" t="s">
        <v>26</v>
      </c>
      <c r="N5" s="20">
        <v>98.8</v>
      </c>
      <c r="O5" s="7">
        <v>30</v>
      </c>
      <c r="P5" s="2">
        <v>14.7</v>
      </c>
      <c r="Q5" s="20" t="s">
        <v>186</v>
      </c>
      <c r="R5" s="2" t="s">
        <v>164</v>
      </c>
      <c r="S5" s="9" t="s">
        <v>180</v>
      </c>
      <c r="T5" s="9" t="s">
        <v>240</v>
      </c>
      <c r="U5" s="9" t="s">
        <v>241</v>
      </c>
      <c r="V5" s="9" t="s">
        <v>242</v>
      </c>
      <c r="W5" s="7" t="s">
        <v>93</v>
      </c>
      <c r="X5" s="7" t="s">
        <v>189</v>
      </c>
      <c r="Y5" s="7" t="s">
        <v>189</v>
      </c>
      <c r="Z5" s="74" t="s">
        <v>243</v>
      </c>
      <c r="AA5" s="74" t="s">
        <v>243</v>
      </c>
      <c r="AB5" s="74" t="s">
        <v>238</v>
      </c>
      <c r="AC5" s="2" t="s">
        <v>235</v>
      </c>
      <c r="AD5" s="69" t="s">
        <v>236</v>
      </c>
      <c r="AE5" s="40" t="s">
        <v>35</v>
      </c>
      <c r="AF5" s="9" t="s">
        <v>88</v>
      </c>
      <c r="AG5" s="2" t="s">
        <v>237</v>
      </c>
      <c r="AH5" s="2" t="s">
        <v>35</v>
      </c>
      <c r="AI5" s="20">
        <v>0.2</v>
      </c>
    </row>
    <row r="6" spans="1:35" ht="14.5">
      <c r="A6" s="33" t="s">
        <v>52</v>
      </c>
      <c r="B6" t="s">
        <v>87</v>
      </c>
      <c r="C6" s="7" t="s">
        <v>151</v>
      </c>
      <c r="D6" s="7" t="s">
        <v>23</v>
      </c>
      <c r="E6" s="7" t="s">
        <v>181</v>
      </c>
      <c r="F6" s="2" t="s">
        <v>234</v>
      </c>
      <c r="G6" s="2" t="s">
        <v>35</v>
      </c>
      <c r="H6" s="7" t="s">
        <v>26</v>
      </c>
      <c r="I6" s="7" t="s">
        <v>26</v>
      </c>
      <c r="J6" s="7" t="s">
        <v>26</v>
      </c>
      <c r="K6" s="20">
        <v>23</v>
      </c>
      <c r="L6" s="7" t="s">
        <v>26</v>
      </c>
      <c r="M6" s="7" t="s">
        <v>26</v>
      </c>
      <c r="N6" s="20">
        <v>98.1</v>
      </c>
      <c r="O6" s="7">
        <v>30</v>
      </c>
      <c r="P6" s="2">
        <v>24.1</v>
      </c>
      <c r="Q6" s="20" t="s">
        <v>186</v>
      </c>
      <c r="R6" s="2" t="s">
        <v>164</v>
      </c>
      <c r="S6" s="9" t="s">
        <v>180</v>
      </c>
      <c r="T6" s="9" t="s">
        <v>240</v>
      </c>
      <c r="U6" s="9" t="s">
        <v>241</v>
      </c>
      <c r="V6" s="9" t="s">
        <v>242</v>
      </c>
      <c r="W6" s="7" t="s">
        <v>93</v>
      </c>
      <c r="X6" s="7" t="s">
        <v>189</v>
      </c>
      <c r="Y6" s="7" t="s">
        <v>189</v>
      </c>
      <c r="Z6" s="74" t="s">
        <v>243</v>
      </c>
      <c r="AA6" s="74" t="s">
        <v>243</v>
      </c>
      <c r="AB6" s="74" t="s">
        <v>238</v>
      </c>
      <c r="AC6" s="2" t="s">
        <v>235</v>
      </c>
      <c r="AD6" s="69" t="s">
        <v>236</v>
      </c>
      <c r="AE6" s="40" t="s">
        <v>35</v>
      </c>
      <c r="AF6" s="9" t="s">
        <v>88</v>
      </c>
      <c r="AG6" s="2" t="s">
        <v>237</v>
      </c>
      <c r="AH6" s="2" t="s">
        <v>35</v>
      </c>
      <c r="AI6" s="20">
        <v>0.2</v>
      </c>
    </row>
    <row r="7" spans="1:35" ht="15" customHeight="1">
      <c r="A7" s="33" t="s">
        <v>53</v>
      </c>
      <c r="B7" t="s">
        <v>87</v>
      </c>
      <c r="C7" s="7" t="s">
        <v>151</v>
      </c>
      <c r="D7" s="7" t="s">
        <v>23</v>
      </c>
      <c r="E7" s="7" t="s">
        <v>181</v>
      </c>
      <c r="F7" s="2" t="s">
        <v>234</v>
      </c>
      <c r="G7" s="2" t="s">
        <v>35</v>
      </c>
      <c r="H7" s="7" t="s">
        <v>26</v>
      </c>
      <c r="I7" s="7" t="s">
        <v>26</v>
      </c>
      <c r="J7" s="7" t="s">
        <v>26</v>
      </c>
      <c r="K7" s="20">
        <v>24</v>
      </c>
      <c r="L7" s="7" t="s">
        <v>26</v>
      </c>
      <c r="M7" s="7" t="s">
        <v>26</v>
      </c>
      <c r="N7" s="20">
        <v>99</v>
      </c>
      <c r="O7" s="7">
        <v>30</v>
      </c>
      <c r="P7" s="2">
        <v>28.2</v>
      </c>
      <c r="Q7" s="20" t="s">
        <v>163</v>
      </c>
      <c r="R7" s="2" t="s">
        <v>93</v>
      </c>
      <c r="S7" s="9" t="s">
        <v>41</v>
      </c>
      <c r="T7" s="9" t="s">
        <v>240</v>
      </c>
      <c r="U7" s="9" t="s">
        <v>241</v>
      </c>
      <c r="V7" s="9" t="s">
        <v>242</v>
      </c>
      <c r="W7" s="7" t="s">
        <v>35</v>
      </c>
      <c r="X7" s="7" t="s">
        <v>4</v>
      </c>
      <c r="Y7" s="7" t="s">
        <v>35</v>
      </c>
      <c r="Z7" s="74" t="s">
        <v>243</v>
      </c>
      <c r="AA7" s="74" t="s">
        <v>243</v>
      </c>
      <c r="AB7" s="74" t="s">
        <v>238</v>
      </c>
      <c r="AC7" s="2" t="s">
        <v>239</v>
      </c>
      <c r="AD7" s="69" t="s">
        <v>236</v>
      </c>
      <c r="AE7" s="40" t="s">
        <v>35</v>
      </c>
      <c r="AF7" s="9" t="s">
        <v>88</v>
      </c>
      <c r="AG7" s="2" t="s">
        <v>237</v>
      </c>
      <c r="AH7" s="2" t="s">
        <v>35</v>
      </c>
      <c r="AI7" s="20">
        <v>0.2</v>
      </c>
    </row>
    <row r="8" spans="1:35" ht="14.5">
      <c r="A8" s="33" t="s">
        <v>54</v>
      </c>
      <c r="B8" t="s">
        <v>87</v>
      </c>
      <c r="C8" s="7" t="s">
        <v>151</v>
      </c>
      <c r="D8" s="7" t="s">
        <v>23</v>
      </c>
      <c r="E8" s="7" t="s">
        <v>181</v>
      </c>
      <c r="F8" s="2" t="s">
        <v>234</v>
      </c>
      <c r="G8" s="2" t="s">
        <v>35</v>
      </c>
      <c r="H8" s="7" t="s">
        <v>26</v>
      </c>
      <c r="I8" s="7" t="s">
        <v>26</v>
      </c>
      <c r="J8" s="7" t="s">
        <v>26</v>
      </c>
      <c r="K8" s="20">
        <v>23</v>
      </c>
      <c r="L8" s="7" t="s">
        <v>26</v>
      </c>
      <c r="M8" s="7" t="s">
        <v>26</v>
      </c>
      <c r="N8" s="20">
        <v>98.1</v>
      </c>
      <c r="O8" s="7">
        <v>30</v>
      </c>
      <c r="P8" s="2">
        <v>30.1</v>
      </c>
      <c r="Q8" s="20" t="s">
        <v>163</v>
      </c>
      <c r="R8" s="2" t="s">
        <v>93</v>
      </c>
      <c r="S8" s="9" t="s">
        <v>41</v>
      </c>
      <c r="T8" s="9" t="s">
        <v>240</v>
      </c>
      <c r="U8" s="9" t="s">
        <v>241</v>
      </c>
      <c r="V8" s="9" t="s">
        <v>242</v>
      </c>
      <c r="W8" s="7" t="s">
        <v>35</v>
      </c>
      <c r="X8" s="7" t="s">
        <v>4</v>
      </c>
      <c r="Y8" s="7" t="s">
        <v>35</v>
      </c>
      <c r="Z8" s="74" t="s">
        <v>243</v>
      </c>
      <c r="AA8" s="74" t="s">
        <v>243</v>
      </c>
      <c r="AB8" s="74" t="s">
        <v>238</v>
      </c>
      <c r="AC8" s="2" t="s">
        <v>239</v>
      </c>
      <c r="AD8" s="69" t="s">
        <v>236</v>
      </c>
      <c r="AE8" s="40" t="s">
        <v>35</v>
      </c>
      <c r="AF8" s="9" t="s">
        <v>88</v>
      </c>
      <c r="AG8" s="2" t="s">
        <v>237</v>
      </c>
      <c r="AH8" s="2" t="s">
        <v>35</v>
      </c>
      <c r="AI8" s="20">
        <v>0.2</v>
      </c>
    </row>
    <row r="9" spans="1:35" ht="14.5">
      <c r="A9" s="49" t="s">
        <v>192</v>
      </c>
      <c r="B9" t="s">
        <v>2</v>
      </c>
      <c r="C9" s="7" t="s">
        <v>151</v>
      </c>
      <c r="D9" s="7" t="s">
        <v>23</v>
      </c>
      <c r="E9" s="7" t="s">
        <v>181</v>
      </c>
      <c r="F9" s="2" t="s">
        <v>234</v>
      </c>
      <c r="G9" s="2" t="s">
        <v>35</v>
      </c>
      <c r="H9" s="7" t="s">
        <v>26</v>
      </c>
      <c r="I9" s="7" t="s">
        <v>26</v>
      </c>
      <c r="J9" s="7" t="s">
        <v>26</v>
      </c>
      <c r="K9" s="20">
        <v>19</v>
      </c>
      <c r="L9" s="7" t="s">
        <v>26</v>
      </c>
      <c r="M9" s="7" t="s">
        <v>26</v>
      </c>
      <c r="N9" s="20">
        <v>98.7</v>
      </c>
      <c r="O9" s="7">
        <v>30</v>
      </c>
      <c r="P9" s="2">
        <v>30</v>
      </c>
      <c r="Q9" s="20" t="s">
        <v>163</v>
      </c>
      <c r="R9" s="2" t="s">
        <v>93</v>
      </c>
      <c r="S9" s="9" t="s">
        <v>41</v>
      </c>
      <c r="T9" s="9" t="s">
        <v>240</v>
      </c>
      <c r="U9" s="9" t="s">
        <v>241</v>
      </c>
      <c r="V9" s="9" t="s">
        <v>242</v>
      </c>
      <c r="W9" s="7" t="s">
        <v>35</v>
      </c>
      <c r="X9" s="7" t="s">
        <v>4</v>
      </c>
      <c r="Y9" s="7" t="s">
        <v>35</v>
      </c>
      <c r="Z9" s="74" t="s">
        <v>243</v>
      </c>
      <c r="AA9" s="74" t="s">
        <v>243</v>
      </c>
      <c r="AB9" s="74" t="s">
        <v>238</v>
      </c>
      <c r="AC9" s="2" t="s">
        <v>239</v>
      </c>
      <c r="AD9" s="69" t="s">
        <v>236</v>
      </c>
      <c r="AE9" s="40" t="s">
        <v>35</v>
      </c>
      <c r="AF9" s="9" t="s">
        <v>204</v>
      </c>
      <c r="AG9" s="2" t="s">
        <v>237</v>
      </c>
      <c r="AH9" s="2" t="s">
        <v>35</v>
      </c>
      <c r="AI9" s="20">
        <v>0.2</v>
      </c>
    </row>
    <row r="10" spans="1:35" ht="14.5">
      <c r="A10" s="49" t="s">
        <v>193</v>
      </c>
      <c r="B10" t="s">
        <v>2</v>
      </c>
      <c r="C10" s="7" t="s">
        <v>151</v>
      </c>
      <c r="D10" s="7" t="s">
        <v>23</v>
      </c>
      <c r="E10" s="7" t="s">
        <v>181</v>
      </c>
      <c r="F10" s="2" t="s">
        <v>234</v>
      </c>
      <c r="G10" s="2" t="s">
        <v>35</v>
      </c>
      <c r="H10" s="7" t="s">
        <v>26</v>
      </c>
      <c r="I10" s="7" t="s">
        <v>26</v>
      </c>
      <c r="J10" s="7" t="s">
        <v>26</v>
      </c>
      <c r="K10" s="20">
        <v>24</v>
      </c>
      <c r="L10" s="7" t="s">
        <v>26</v>
      </c>
      <c r="M10" s="7" t="s">
        <v>26</v>
      </c>
      <c r="N10" s="20">
        <v>98.6</v>
      </c>
      <c r="O10" s="7">
        <v>30</v>
      </c>
      <c r="P10" s="2">
        <v>30</v>
      </c>
      <c r="Q10" s="20" t="s">
        <v>163</v>
      </c>
      <c r="R10" s="2" t="s">
        <v>93</v>
      </c>
      <c r="S10" s="9" t="s">
        <v>41</v>
      </c>
      <c r="T10" s="9" t="s">
        <v>240</v>
      </c>
      <c r="U10" s="9" t="s">
        <v>241</v>
      </c>
      <c r="V10" s="9" t="s">
        <v>242</v>
      </c>
      <c r="W10" s="7" t="s">
        <v>35</v>
      </c>
      <c r="X10" s="7" t="s">
        <v>4</v>
      </c>
      <c r="Y10" s="7" t="s">
        <v>35</v>
      </c>
      <c r="Z10" s="74" t="s">
        <v>243</v>
      </c>
      <c r="AA10" s="74" t="s">
        <v>243</v>
      </c>
      <c r="AB10" s="74" t="s">
        <v>238</v>
      </c>
      <c r="AC10" s="2" t="s">
        <v>239</v>
      </c>
      <c r="AD10" s="69" t="s">
        <v>236</v>
      </c>
      <c r="AE10" s="40" t="s">
        <v>35</v>
      </c>
      <c r="AF10" s="9" t="s">
        <v>204</v>
      </c>
      <c r="AG10" s="2" t="s">
        <v>237</v>
      </c>
      <c r="AH10" s="2" t="s">
        <v>35</v>
      </c>
      <c r="AI10" s="20">
        <v>0.2</v>
      </c>
    </row>
    <row r="11" spans="1:35" ht="14.5">
      <c r="A11" s="50" t="s">
        <v>55</v>
      </c>
      <c r="B11" t="s">
        <v>87</v>
      </c>
      <c r="C11" s="7" t="s">
        <v>151</v>
      </c>
      <c r="D11" s="7" t="s">
        <v>23</v>
      </c>
      <c r="E11" s="7" t="s">
        <v>181</v>
      </c>
      <c r="F11" s="2" t="s">
        <v>234</v>
      </c>
      <c r="G11" s="2" t="s">
        <v>35</v>
      </c>
      <c r="H11" s="7" t="s">
        <v>26</v>
      </c>
      <c r="I11" s="7" t="s">
        <v>26</v>
      </c>
      <c r="J11" s="7" t="s">
        <v>26</v>
      </c>
      <c r="K11" s="20">
        <v>13</v>
      </c>
      <c r="L11" s="7" t="s">
        <v>26</v>
      </c>
      <c r="M11" s="7" t="s">
        <v>26</v>
      </c>
      <c r="N11" s="20">
        <v>98.1</v>
      </c>
      <c r="O11" s="7">
        <v>30</v>
      </c>
      <c r="P11" s="2">
        <v>13</v>
      </c>
      <c r="Q11" s="20" t="s">
        <v>186</v>
      </c>
      <c r="R11" s="2" t="s">
        <v>164</v>
      </c>
      <c r="S11" s="9" t="s">
        <v>180</v>
      </c>
      <c r="T11" s="9" t="s">
        <v>240</v>
      </c>
      <c r="U11" s="9" t="s">
        <v>241</v>
      </c>
      <c r="V11" s="9" t="s">
        <v>242</v>
      </c>
      <c r="W11" s="7" t="s">
        <v>93</v>
      </c>
      <c r="X11" s="7" t="s">
        <v>189</v>
      </c>
      <c r="Y11" s="7" t="s">
        <v>189</v>
      </c>
      <c r="Z11" s="74" t="s">
        <v>243</v>
      </c>
      <c r="AA11" s="74" t="s">
        <v>243</v>
      </c>
      <c r="AB11" s="74" t="s">
        <v>238</v>
      </c>
      <c r="AC11" s="2" t="s">
        <v>235</v>
      </c>
      <c r="AD11" s="69" t="s">
        <v>236</v>
      </c>
      <c r="AE11" s="40" t="s">
        <v>35</v>
      </c>
      <c r="AF11" s="9" t="s">
        <v>89</v>
      </c>
      <c r="AG11" s="2" t="s">
        <v>237</v>
      </c>
      <c r="AH11" s="2" t="s">
        <v>35</v>
      </c>
      <c r="AI11" s="20">
        <v>0.2</v>
      </c>
    </row>
    <row r="12" spans="1:35" ht="14.5">
      <c r="A12" s="50" t="s">
        <v>56</v>
      </c>
      <c r="B12" t="s">
        <v>87</v>
      </c>
      <c r="C12" s="7" t="s">
        <v>151</v>
      </c>
      <c r="D12" s="7" t="s">
        <v>23</v>
      </c>
      <c r="E12" s="7" t="s">
        <v>181</v>
      </c>
      <c r="F12" s="2" t="s">
        <v>234</v>
      </c>
      <c r="G12" s="2" t="s">
        <v>35</v>
      </c>
      <c r="H12" s="7" t="s">
        <v>26</v>
      </c>
      <c r="I12" s="7" t="s">
        <v>26</v>
      </c>
      <c r="J12" s="7" t="s">
        <v>26</v>
      </c>
      <c r="K12" s="20">
        <v>20</v>
      </c>
      <c r="L12" s="7" t="s">
        <v>26</v>
      </c>
      <c r="M12" s="7" t="s">
        <v>26</v>
      </c>
      <c r="N12" s="20">
        <v>97.4</v>
      </c>
      <c r="O12" s="7">
        <v>30</v>
      </c>
      <c r="P12" s="2">
        <v>20.399999999999999</v>
      </c>
      <c r="Q12" s="20" t="s">
        <v>186</v>
      </c>
      <c r="R12" s="2" t="s">
        <v>164</v>
      </c>
      <c r="S12" s="9" t="s">
        <v>180</v>
      </c>
      <c r="T12" s="9" t="s">
        <v>240</v>
      </c>
      <c r="U12" s="9" t="s">
        <v>241</v>
      </c>
      <c r="V12" s="9" t="s">
        <v>242</v>
      </c>
      <c r="W12" s="7" t="s">
        <v>93</v>
      </c>
      <c r="X12" s="7" t="s">
        <v>189</v>
      </c>
      <c r="Y12" s="7" t="s">
        <v>189</v>
      </c>
      <c r="Z12" s="74" t="s">
        <v>243</v>
      </c>
      <c r="AA12" s="74" t="s">
        <v>243</v>
      </c>
      <c r="AB12" s="74" t="s">
        <v>238</v>
      </c>
      <c r="AC12" s="2" t="s">
        <v>235</v>
      </c>
      <c r="AD12" s="69" t="s">
        <v>236</v>
      </c>
      <c r="AE12" s="40" t="s">
        <v>35</v>
      </c>
      <c r="AF12" s="9" t="s">
        <v>90</v>
      </c>
      <c r="AG12" s="2" t="s">
        <v>237</v>
      </c>
      <c r="AH12" s="2" t="s">
        <v>35</v>
      </c>
      <c r="AI12" s="2">
        <v>0.23</v>
      </c>
    </row>
    <row r="13" spans="1:35" ht="14.5">
      <c r="A13" s="50" t="s">
        <v>57</v>
      </c>
      <c r="B13" t="s">
        <v>87</v>
      </c>
      <c r="C13" s="7" t="s">
        <v>151</v>
      </c>
      <c r="D13" s="7" t="s">
        <v>23</v>
      </c>
      <c r="E13" s="7" t="s">
        <v>181</v>
      </c>
      <c r="F13" s="2" t="s">
        <v>234</v>
      </c>
      <c r="G13" s="2" t="s">
        <v>35</v>
      </c>
      <c r="H13" s="7" t="s">
        <v>26</v>
      </c>
      <c r="I13" s="7" t="s">
        <v>26</v>
      </c>
      <c r="J13" s="7" t="s">
        <v>26</v>
      </c>
      <c r="K13" s="20">
        <v>20</v>
      </c>
      <c r="L13" s="7" t="s">
        <v>26</v>
      </c>
      <c r="M13" s="7" t="s">
        <v>26</v>
      </c>
      <c r="N13" s="20">
        <v>97.6</v>
      </c>
      <c r="O13" s="7">
        <v>30</v>
      </c>
      <c r="P13" s="2">
        <v>27.4</v>
      </c>
      <c r="Q13" s="20" t="s">
        <v>163</v>
      </c>
      <c r="R13" s="2" t="s">
        <v>93</v>
      </c>
      <c r="S13" s="9" t="s">
        <v>41</v>
      </c>
      <c r="T13" s="9" t="s">
        <v>240</v>
      </c>
      <c r="U13" s="9" t="s">
        <v>241</v>
      </c>
      <c r="V13" s="9" t="s">
        <v>242</v>
      </c>
      <c r="W13" s="7" t="s">
        <v>35</v>
      </c>
      <c r="X13" s="7" t="s">
        <v>4</v>
      </c>
      <c r="Y13" s="7" t="s">
        <v>35</v>
      </c>
      <c r="Z13" s="74" t="s">
        <v>243</v>
      </c>
      <c r="AA13" s="74" t="s">
        <v>243</v>
      </c>
      <c r="AB13" s="74" t="s">
        <v>238</v>
      </c>
      <c r="AC13" s="2" t="s">
        <v>239</v>
      </c>
      <c r="AD13" s="69" t="s">
        <v>236</v>
      </c>
      <c r="AE13" s="40" t="s">
        <v>35</v>
      </c>
      <c r="AF13" s="9" t="s">
        <v>90</v>
      </c>
      <c r="AG13" s="2" t="s">
        <v>237</v>
      </c>
      <c r="AH13" s="2" t="s">
        <v>35</v>
      </c>
      <c r="AI13" s="2">
        <v>0.23</v>
      </c>
    </row>
    <row r="14" spans="1:35" ht="14.5">
      <c r="A14" s="49" t="s">
        <v>194</v>
      </c>
      <c r="B14" t="s">
        <v>2</v>
      </c>
      <c r="C14" s="7" t="s">
        <v>151</v>
      </c>
      <c r="D14" s="7" t="s">
        <v>23</v>
      </c>
      <c r="E14" s="7" t="s">
        <v>181</v>
      </c>
      <c r="F14" s="2" t="s">
        <v>234</v>
      </c>
      <c r="G14" s="2" t="s">
        <v>35</v>
      </c>
      <c r="H14" s="7" t="s">
        <v>26</v>
      </c>
      <c r="I14" s="7" t="s">
        <v>26</v>
      </c>
      <c r="J14" s="7" t="s">
        <v>26</v>
      </c>
      <c r="K14" s="20">
        <v>20</v>
      </c>
      <c r="L14" s="7" t="s">
        <v>26</v>
      </c>
      <c r="M14" s="7" t="s">
        <v>26</v>
      </c>
      <c r="N14" s="20">
        <v>97.4</v>
      </c>
      <c r="O14" s="7">
        <v>30</v>
      </c>
      <c r="P14" s="2">
        <v>20.399999999999999</v>
      </c>
      <c r="Q14" s="20" t="s">
        <v>186</v>
      </c>
      <c r="R14" s="2" t="s">
        <v>164</v>
      </c>
      <c r="S14" s="9" t="s">
        <v>180</v>
      </c>
      <c r="T14" s="9" t="s">
        <v>240</v>
      </c>
      <c r="U14" s="9" t="s">
        <v>241</v>
      </c>
      <c r="V14" s="9" t="s">
        <v>242</v>
      </c>
      <c r="W14" s="7" t="s">
        <v>93</v>
      </c>
      <c r="X14" s="7" t="s">
        <v>189</v>
      </c>
      <c r="Y14" s="7" t="s">
        <v>189</v>
      </c>
      <c r="Z14" s="74" t="s">
        <v>243</v>
      </c>
      <c r="AA14" s="74" t="s">
        <v>243</v>
      </c>
      <c r="AB14" s="74" t="s">
        <v>238</v>
      </c>
      <c r="AC14" s="2" t="s">
        <v>235</v>
      </c>
      <c r="AD14" s="69" t="s">
        <v>236</v>
      </c>
      <c r="AE14" s="40" t="s">
        <v>35</v>
      </c>
      <c r="AF14" s="9" t="s">
        <v>90</v>
      </c>
      <c r="AG14" s="2" t="s">
        <v>237</v>
      </c>
      <c r="AH14" s="2" t="s">
        <v>35</v>
      </c>
      <c r="AI14" s="2">
        <v>0.23</v>
      </c>
    </row>
    <row r="15" spans="1:35" ht="14.5">
      <c r="A15" s="49" t="s">
        <v>195</v>
      </c>
      <c r="B15" t="s">
        <v>2</v>
      </c>
      <c r="C15" s="7" t="s">
        <v>151</v>
      </c>
      <c r="D15" s="7" t="s">
        <v>23</v>
      </c>
      <c r="E15" s="7" t="s">
        <v>181</v>
      </c>
      <c r="F15" s="2" t="s">
        <v>234</v>
      </c>
      <c r="G15" s="2" t="s">
        <v>35</v>
      </c>
      <c r="H15" s="7" t="s">
        <v>26</v>
      </c>
      <c r="I15" s="7" t="s">
        <v>26</v>
      </c>
      <c r="J15" s="7" t="s">
        <v>26</v>
      </c>
      <c r="K15" s="20">
        <v>20</v>
      </c>
      <c r="L15" s="7" t="s">
        <v>26</v>
      </c>
      <c r="M15" s="7" t="s">
        <v>26</v>
      </c>
      <c r="N15" s="20">
        <v>97.6</v>
      </c>
      <c r="O15" s="7">
        <v>30</v>
      </c>
      <c r="P15" s="2">
        <v>27.4</v>
      </c>
      <c r="Q15" s="20" t="s">
        <v>163</v>
      </c>
      <c r="R15" s="2" t="s">
        <v>93</v>
      </c>
      <c r="S15" s="9" t="s">
        <v>41</v>
      </c>
      <c r="T15" s="9" t="s">
        <v>240</v>
      </c>
      <c r="U15" s="9" t="s">
        <v>241</v>
      </c>
      <c r="V15" s="9" t="s">
        <v>242</v>
      </c>
      <c r="W15" s="7" t="s">
        <v>35</v>
      </c>
      <c r="X15" s="7" t="s">
        <v>4</v>
      </c>
      <c r="Y15" s="7" t="s">
        <v>35</v>
      </c>
      <c r="Z15" s="74" t="s">
        <v>243</v>
      </c>
      <c r="AA15" s="74" t="s">
        <v>243</v>
      </c>
      <c r="AB15" s="74" t="s">
        <v>238</v>
      </c>
      <c r="AC15" s="2" t="s">
        <v>239</v>
      </c>
      <c r="AD15" s="69" t="s">
        <v>236</v>
      </c>
      <c r="AE15" s="40" t="s">
        <v>35</v>
      </c>
      <c r="AF15" s="9" t="s">
        <v>90</v>
      </c>
      <c r="AG15" s="2" t="s">
        <v>237</v>
      </c>
      <c r="AH15" s="2" t="s">
        <v>35</v>
      </c>
      <c r="AI15" s="2">
        <v>0.23</v>
      </c>
    </row>
    <row r="16" spans="1:35" ht="14.5">
      <c r="A16" s="50" t="s">
        <v>58</v>
      </c>
      <c r="B16" t="s">
        <v>87</v>
      </c>
      <c r="C16" s="7" t="s">
        <v>151</v>
      </c>
      <c r="D16" s="7" t="s">
        <v>23</v>
      </c>
      <c r="E16" s="7" t="s">
        <v>181</v>
      </c>
      <c r="F16" s="2" t="s">
        <v>234</v>
      </c>
      <c r="G16" s="2" t="s">
        <v>35</v>
      </c>
      <c r="H16" s="7" t="s">
        <v>26</v>
      </c>
      <c r="I16" s="7" t="s">
        <v>26</v>
      </c>
      <c r="J16" s="7" t="s">
        <v>26</v>
      </c>
      <c r="K16" s="20">
        <v>23</v>
      </c>
      <c r="L16" s="7" t="s">
        <v>26</v>
      </c>
      <c r="M16" s="7" t="s">
        <v>26</v>
      </c>
      <c r="N16" s="20">
        <v>97.4</v>
      </c>
      <c r="O16" s="7">
        <v>30</v>
      </c>
      <c r="P16" s="2">
        <v>29.7</v>
      </c>
      <c r="Q16" s="20" t="s">
        <v>163</v>
      </c>
      <c r="R16" s="2" t="s">
        <v>93</v>
      </c>
      <c r="S16" s="9" t="s">
        <v>41</v>
      </c>
      <c r="T16" s="9" t="s">
        <v>240</v>
      </c>
      <c r="U16" s="9" t="s">
        <v>241</v>
      </c>
      <c r="V16" s="9" t="s">
        <v>242</v>
      </c>
      <c r="W16" s="7" t="s">
        <v>35</v>
      </c>
      <c r="X16" s="7" t="s">
        <v>4</v>
      </c>
      <c r="Y16" s="7" t="s">
        <v>35</v>
      </c>
      <c r="Z16" s="74" t="s">
        <v>243</v>
      </c>
      <c r="AA16" s="74" t="s">
        <v>243</v>
      </c>
      <c r="AB16" s="74" t="s">
        <v>238</v>
      </c>
      <c r="AC16" s="2" t="s">
        <v>239</v>
      </c>
      <c r="AD16" s="69" t="s">
        <v>236</v>
      </c>
      <c r="AE16" s="40" t="s">
        <v>35</v>
      </c>
      <c r="AF16" s="9" t="s">
        <v>89</v>
      </c>
      <c r="AG16" s="2" t="s">
        <v>237</v>
      </c>
      <c r="AH16" s="2" t="s">
        <v>35</v>
      </c>
      <c r="AI16" s="20">
        <v>0.2</v>
      </c>
    </row>
    <row r="17" spans="1:35" ht="14.5">
      <c r="A17" s="50" t="s">
        <v>59</v>
      </c>
      <c r="B17" t="s">
        <v>2</v>
      </c>
      <c r="C17" s="7" t="s">
        <v>151</v>
      </c>
      <c r="D17" s="7" t="s">
        <v>23</v>
      </c>
      <c r="E17" s="7" t="s">
        <v>181</v>
      </c>
      <c r="F17" s="2" t="s">
        <v>234</v>
      </c>
      <c r="G17" s="2" t="s">
        <v>35</v>
      </c>
      <c r="H17" s="7" t="s">
        <v>26</v>
      </c>
      <c r="I17" s="7" t="s">
        <v>26</v>
      </c>
      <c r="J17" s="7" t="s">
        <v>26</v>
      </c>
      <c r="K17" s="20">
        <v>14</v>
      </c>
      <c r="L17" s="7" t="s">
        <v>26</v>
      </c>
      <c r="M17" s="7" t="s">
        <v>26</v>
      </c>
      <c r="N17" s="20">
        <v>98.1</v>
      </c>
      <c r="O17" s="7">
        <v>30</v>
      </c>
      <c r="P17" s="2">
        <v>14</v>
      </c>
      <c r="Q17" s="20" t="s">
        <v>186</v>
      </c>
      <c r="R17" s="2" t="s">
        <v>164</v>
      </c>
      <c r="S17" s="9" t="s">
        <v>180</v>
      </c>
      <c r="T17" s="9" t="s">
        <v>240</v>
      </c>
      <c r="U17" s="9" t="s">
        <v>241</v>
      </c>
      <c r="V17" s="9" t="s">
        <v>242</v>
      </c>
      <c r="W17" s="7" t="s">
        <v>93</v>
      </c>
      <c r="X17" s="7" t="s">
        <v>189</v>
      </c>
      <c r="Y17" s="7" t="s">
        <v>189</v>
      </c>
      <c r="Z17" s="74" t="s">
        <v>243</v>
      </c>
      <c r="AA17" s="74" t="s">
        <v>243</v>
      </c>
      <c r="AB17" s="74" t="s">
        <v>238</v>
      </c>
      <c r="AC17" s="2" t="s">
        <v>235</v>
      </c>
      <c r="AD17" s="69" t="s">
        <v>236</v>
      </c>
      <c r="AE17" s="40" t="s">
        <v>35</v>
      </c>
      <c r="AF17" s="9" t="s">
        <v>89</v>
      </c>
      <c r="AG17" s="2" t="s">
        <v>237</v>
      </c>
      <c r="AH17" s="2" t="s">
        <v>35</v>
      </c>
      <c r="AI17" s="20">
        <v>0.2</v>
      </c>
    </row>
    <row r="18" spans="1:35" ht="14.5">
      <c r="A18" s="50" t="s">
        <v>60</v>
      </c>
      <c r="B18" t="s">
        <v>2</v>
      </c>
      <c r="C18" s="7" t="s">
        <v>151</v>
      </c>
      <c r="D18" s="7" t="s">
        <v>23</v>
      </c>
      <c r="E18" s="7" t="s">
        <v>181</v>
      </c>
      <c r="F18" s="2" t="s">
        <v>234</v>
      </c>
      <c r="G18" s="2" t="s">
        <v>35</v>
      </c>
      <c r="H18" s="7" t="s">
        <v>26</v>
      </c>
      <c r="I18" s="7" t="s">
        <v>26</v>
      </c>
      <c r="J18" s="7" t="s">
        <v>26</v>
      </c>
      <c r="K18" s="20">
        <v>24</v>
      </c>
      <c r="L18" s="7" t="s">
        <v>26</v>
      </c>
      <c r="M18" s="7" t="s">
        <v>26</v>
      </c>
      <c r="N18" s="20">
        <v>98</v>
      </c>
      <c r="O18" s="7">
        <v>30</v>
      </c>
      <c r="P18" s="2">
        <v>24</v>
      </c>
      <c r="Q18" s="20" t="s">
        <v>186</v>
      </c>
      <c r="R18" s="2" t="s">
        <v>164</v>
      </c>
      <c r="S18" s="9" t="s">
        <v>180</v>
      </c>
      <c r="T18" s="9" t="s">
        <v>240</v>
      </c>
      <c r="U18" s="9" t="s">
        <v>241</v>
      </c>
      <c r="V18" s="9" t="s">
        <v>242</v>
      </c>
      <c r="W18" s="7" t="s">
        <v>93</v>
      </c>
      <c r="X18" s="7" t="s">
        <v>189</v>
      </c>
      <c r="Y18" s="7" t="s">
        <v>189</v>
      </c>
      <c r="Z18" s="74" t="s">
        <v>243</v>
      </c>
      <c r="AA18" s="74" t="s">
        <v>243</v>
      </c>
      <c r="AB18" s="74" t="s">
        <v>238</v>
      </c>
      <c r="AC18" s="2" t="s">
        <v>235</v>
      </c>
      <c r="AD18" s="69" t="s">
        <v>236</v>
      </c>
      <c r="AE18" s="40" t="s">
        <v>35</v>
      </c>
      <c r="AF18" s="9" t="s">
        <v>89</v>
      </c>
      <c r="AG18" s="2" t="s">
        <v>237</v>
      </c>
      <c r="AH18" s="2" t="s">
        <v>35</v>
      </c>
      <c r="AI18" s="20">
        <v>0.2</v>
      </c>
    </row>
    <row r="19" spans="1:35" ht="14.5">
      <c r="A19" s="50" t="s">
        <v>61</v>
      </c>
      <c r="B19" t="s">
        <v>2</v>
      </c>
      <c r="C19" s="7" t="s">
        <v>151</v>
      </c>
      <c r="D19" s="7" t="s">
        <v>23</v>
      </c>
      <c r="E19" s="7" t="s">
        <v>181</v>
      </c>
      <c r="F19" s="2" t="s">
        <v>234</v>
      </c>
      <c r="G19" s="2" t="s">
        <v>35</v>
      </c>
      <c r="H19" s="7" t="s">
        <v>26</v>
      </c>
      <c r="I19" s="7" t="s">
        <v>26</v>
      </c>
      <c r="J19" s="7" t="s">
        <v>26</v>
      </c>
      <c r="K19" s="20">
        <v>33</v>
      </c>
      <c r="L19" s="7" t="s">
        <v>26</v>
      </c>
      <c r="M19" s="7" t="s">
        <v>26</v>
      </c>
      <c r="N19" s="20">
        <v>97.7</v>
      </c>
      <c r="O19" s="7">
        <v>30</v>
      </c>
      <c r="P19" s="2">
        <v>34.700000000000003</v>
      </c>
      <c r="Q19" s="20" t="s">
        <v>186</v>
      </c>
      <c r="R19" s="2" t="s">
        <v>164</v>
      </c>
      <c r="S19" s="9" t="s">
        <v>180</v>
      </c>
      <c r="T19" s="9" t="s">
        <v>240</v>
      </c>
      <c r="U19" s="9" t="s">
        <v>241</v>
      </c>
      <c r="V19" s="9" t="s">
        <v>242</v>
      </c>
      <c r="W19" s="7" t="s">
        <v>93</v>
      </c>
      <c r="X19" s="7" t="s">
        <v>189</v>
      </c>
      <c r="Y19" s="7" t="s">
        <v>189</v>
      </c>
      <c r="Z19" s="74" t="s">
        <v>243</v>
      </c>
      <c r="AA19" s="74" t="s">
        <v>243</v>
      </c>
      <c r="AB19" s="74" t="s">
        <v>238</v>
      </c>
      <c r="AC19" s="2" t="s">
        <v>235</v>
      </c>
      <c r="AD19" s="69" t="s">
        <v>236</v>
      </c>
      <c r="AE19" s="40" t="s">
        <v>35</v>
      </c>
      <c r="AF19" s="7" t="s">
        <v>3</v>
      </c>
      <c r="AG19" s="2" t="s">
        <v>237</v>
      </c>
      <c r="AH19" s="2" t="s">
        <v>35</v>
      </c>
      <c r="AI19" s="2">
        <v>0.23</v>
      </c>
    </row>
    <row r="20" spans="1:35" ht="14.5">
      <c r="A20" s="50" t="s">
        <v>62</v>
      </c>
      <c r="B20" t="s">
        <v>2</v>
      </c>
      <c r="C20" s="7" t="s">
        <v>151</v>
      </c>
      <c r="D20" s="7" t="s">
        <v>23</v>
      </c>
      <c r="E20" s="7" t="s">
        <v>181</v>
      </c>
      <c r="F20" s="2" t="s">
        <v>234</v>
      </c>
      <c r="G20" s="2" t="s">
        <v>35</v>
      </c>
      <c r="H20" s="7" t="s">
        <v>26</v>
      </c>
      <c r="I20" s="7" t="s">
        <v>26</v>
      </c>
      <c r="J20" s="7" t="s">
        <v>26</v>
      </c>
      <c r="K20" s="20">
        <v>40</v>
      </c>
      <c r="L20" s="7" t="s">
        <v>26</v>
      </c>
      <c r="M20" s="7" t="s">
        <v>26</v>
      </c>
      <c r="N20" s="20">
        <v>97.7</v>
      </c>
      <c r="O20" s="7">
        <v>30</v>
      </c>
      <c r="P20" s="2">
        <v>39.799999999999997</v>
      </c>
      <c r="Q20" s="20" t="s">
        <v>186</v>
      </c>
      <c r="R20" s="2" t="s">
        <v>164</v>
      </c>
      <c r="S20" s="9" t="s">
        <v>180</v>
      </c>
      <c r="T20" s="9" t="s">
        <v>240</v>
      </c>
      <c r="U20" s="9" t="s">
        <v>241</v>
      </c>
      <c r="V20" s="9" t="s">
        <v>242</v>
      </c>
      <c r="W20" s="7" t="s">
        <v>93</v>
      </c>
      <c r="X20" s="7" t="s">
        <v>189</v>
      </c>
      <c r="Y20" s="7" t="s">
        <v>189</v>
      </c>
      <c r="Z20" s="74" t="s">
        <v>243</v>
      </c>
      <c r="AA20" s="74" t="s">
        <v>243</v>
      </c>
      <c r="AB20" s="74" t="s">
        <v>238</v>
      </c>
      <c r="AC20" s="2" t="s">
        <v>235</v>
      </c>
      <c r="AD20" s="69" t="s">
        <v>236</v>
      </c>
      <c r="AE20" s="40" t="s">
        <v>35</v>
      </c>
      <c r="AF20" s="7" t="s">
        <v>3</v>
      </c>
      <c r="AG20" s="2" t="s">
        <v>237</v>
      </c>
      <c r="AH20" s="2" t="s">
        <v>35</v>
      </c>
      <c r="AI20" s="2">
        <v>0.23</v>
      </c>
    </row>
    <row r="21" spans="1:35" ht="14.5">
      <c r="A21" s="50" t="s">
        <v>63</v>
      </c>
      <c r="B21" t="s">
        <v>2</v>
      </c>
      <c r="C21" s="7" t="s">
        <v>151</v>
      </c>
      <c r="D21" s="7" t="s">
        <v>23</v>
      </c>
      <c r="E21" s="7" t="s">
        <v>181</v>
      </c>
      <c r="F21" s="2" t="s">
        <v>234</v>
      </c>
      <c r="G21" s="2" t="s">
        <v>35</v>
      </c>
      <c r="H21" s="7" t="s">
        <v>26</v>
      </c>
      <c r="I21" s="7" t="s">
        <v>26</v>
      </c>
      <c r="J21" s="7" t="s">
        <v>26</v>
      </c>
      <c r="K21" s="20">
        <v>20</v>
      </c>
      <c r="L21" s="7" t="s">
        <v>26</v>
      </c>
      <c r="M21" s="7" t="s">
        <v>26</v>
      </c>
      <c r="N21" s="20">
        <v>98.2</v>
      </c>
      <c r="O21" s="7">
        <v>30</v>
      </c>
      <c r="P21" s="2">
        <v>28</v>
      </c>
      <c r="Q21" s="20" t="s">
        <v>163</v>
      </c>
      <c r="R21" s="2" t="s">
        <v>93</v>
      </c>
      <c r="S21" s="9" t="s">
        <v>41</v>
      </c>
      <c r="T21" s="9" t="s">
        <v>240</v>
      </c>
      <c r="U21" s="9" t="s">
        <v>241</v>
      </c>
      <c r="V21" s="9" t="s">
        <v>242</v>
      </c>
      <c r="W21" s="7" t="s">
        <v>35</v>
      </c>
      <c r="X21" s="7" t="s">
        <v>4</v>
      </c>
      <c r="Y21" s="7" t="s">
        <v>35</v>
      </c>
      <c r="Z21" s="74" t="s">
        <v>243</v>
      </c>
      <c r="AA21" s="74" t="s">
        <v>243</v>
      </c>
      <c r="AB21" s="74" t="s">
        <v>238</v>
      </c>
      <c r="AC21" s="2" t="s">
        <v>239</v>
      </c>
      <c r="AD21" s="69" t="s">
        <v>236</v>
      </c>
      <c r="AE21" s="40" t="s">
        <v>35</v>
      </c>
      <c r="AF21" s="9" t="s">
        <v>89</v>
      </c>
      <c r="AG21" s="2" t="s">
        <v>237</v>
      </c>
      <c r="AH21" s="2" t="s">
        <v>35</v>
      </c>
      <c r="AI21" s="20">
        <v>0.2</v>
      </c>
    </row>
    <row r="22" spans="1:35" ht="14.5">
      <c r="A22" s="50" t="s">
        <v>64</v>
      </c>
      <c r="B22" t="s">
        <v>2</v>
      </c>
      <c r="C22" s="7" t="s">
        <v>151</v>
      </c>
      <c r="D22" s="7" t="s">
        <v>23</v>
      </c>
      <c r="E22" s="7" t="s">
        <v>181</v>
      </c>
      <c r="F22" s="2" t="s">
        <v>234</v>
      </c>
      <c r="G22" s="2" t="s">
        <v>35</v>
      </c>
      <c r="H22" s="7" t="s">
        <v>26</v>
      </c>
      <c r="I22" s="7" t="s">
        <v>26</v>
      </c>
      <c r="J22" s="7" t="s">
        <v>26</v>
      </c>
      <c r="K22" s="20">
        <v>28</v>
      </c>
      <c r="L22" s="7" t="s">
        <v>26</v>
      </c>
      <c r="M22" s="7" t="s">
        <v>26</v>
      </c>
      <c r="N22" s="20">
        <v>97.7</v>
      </c>
      <c r="O22" s="7">
        <v>30</v>
      </c>
      <c r="P22" s="2">
        <v>34.700000000000003</v>
      </c>
      <c r="Q22" s="20" t="s">
        <v>163</v>
      </c>
      <c r="R22" s="2" t="s">
        <v>93</v>
      </c>
      <c r="S22" s="9" t="s">
        <v>41</v>
      </c>
      <c r="T22" s="9" t="s">
        <v>240</v>
      </c>
      <c r="U22" s="9" t="s">
        <v>241</v>
      </c>
      <c r="V22" s="9" t="s">
        <v>242</v>
      </c>
      <c r="W22" s="7" t="s">
        <v>35</v>
      </c>
      <c r="X22" s="7" t="s">
        <v>4</v>
      </c>
      <c r="Y22" s="7" t="s">
        <v>35</v>
      </c>
      <c r="Z22" s="74" t="s">
        <v>243</v>
      </c>
      <c r="AA22" s="74" t="s">
        <v>243</v>
      </c>
      <c r="AB22" s="74" t="s">
        <v>238</v>
      </c>
      <c r="AC22" s="2" t="s">
        <v>239</v>
      </c>
      <c r="AD22" s="69" t="s">
        <v>236</v>
      </c>
      <c r="AE22" s="40" t="s">
        <v>35</v>
      </c>
      <c r="AF22" s="7" t="s">
        <v>3</v>
      </c>
      <c r="AG22" s="2" t="s">
        <v>237</v>
      </c>
      <c r="AH22" s="2" t="s">
        <v>35</v>
      </c>
      <c r="AI22" s="2">
        <v>0.23</v>
      </c>
    </row>
    <row r="23" spans="1:35" ht="14.5">
      <c r="A23" s="50" t="s">
        <v>65</v>
      </c>
      <c r="B23" t="s">
        <v>87</v>
      </c>
      <c r="C23" s="7" t="s">
        <v>151</v>
      </c>
      <c r="D23" s="7" t="s">
        <v>23</v>
      </c>
      <c r="E23" s="7" t="s">
        <v>181</v>
      </c>
      <c r="F23" s="2" t="s">
        <v>234</v>
      </c>
      <c r="G23" s="2" t="s">
        <v>35</v>
      </c>
      <c r="H23" s="7" t="s">
        <v>26</v>
      </c>
      <c r="I23" s="7" t="s">
        <v>26</v>
      </c>
      <c r="J23" s="7" t="s">
        <v>26</v>
      </c>
      <c r="K23" s="20">
        <v>39</v>
      </c>
      <c r="L23" s="7" t="s">
        <v>26</v>
      </c>
      <c r="M23" s="7" t="s">
        <v>26</v>
      </c>
      <c r="N23" s="20">
        <v>97</v>
      </c>
      <c r="O23" s="7">
        <v>30</v>
      </c>
      <c r="P23" s="2">
        <v>40</v>
      </c>
      <c r="Q23" s="20" t="s">
        <v>163</v>
      </c>
      <c r="R23" s="2" t="s">
        <v>93</v>
      </c>
      <c r="S23" s="9" t="s">
        <v>41</v>
      </c>
      <c r="T23" s="9" t="s">
        <v>240</v>
      </c>
      <c r="U23" s="9" t="s">
        <v>241</v>
      </c>
      <c r="V23" s="9" t="s">
        <v>242</v>
      </c>
      <c r="W23" s="7" t="s">
        <v>35</v>
      </c>
      <c r="X23" s="7" t="s">
        <v>4</v>
      </c>
      <c r="Y23" s="7" t="s">
        <v>35</v>
      </c>
      <c r="Z23" s="74" t="s">
        <v>243</v>
      </c>
      <c r="AA23" s="74" t="s">
        <v>243</v>
      </c>
      <c r="AB23" s="74" t="s">
        <v>238</v>
      </c>
      <c r="AC23" s="2" t="s">
        <v>239</v>
      </c>
      <c r="AD23" s="69" t="s">
        <v>236</v>
      </c>
      <c r="AE23" s="40" t="s">
        <v>35</v>
      </c>
      <c r="AF23" s="9" t="s">
        <v>91</v>
      </c>
      <c r="AG23" s="2" t="s">
        <v>237</v>
      </c>
      <c r="AH23" s="2" t="s">
        <v>35</v>
      </c>
      <c r="AI23" s="2">
        <v>0.23</v>
      </c>
    </row>
    <row r="24" spans="1:35" ht="14.5">
      <c r="A24" s="49" t="s">
        <v>196</v>
      </c>
      <c r="B24" t="s">
        <v>2</v>
      </c>
      <c r="C24" s="7" t="s">
        <v>151</v>
      </c>
      <c r="D24" s="7" t="s">
        <v>23</v>
      </c>
      <c r="E24" s="7" t="s">
        <v>181</v>
      </c>
      <c r="F24" s="2" t="s">
        <v>234</v>
      </c>
      <c r="G24" s="2" t="s">
        <v>35</v>
      </c>
      <c r="H24" s="7" t="s">
        <v>26</v>
      </c>
      <c r="I24" s="7" t="s">
        <v>26</v>
      </c>
      <c r="J24" s="7" t="s">
        <v>26</v>
      </c>
      <c r="K24" s="20">
        <v>34</v>
      </c>
      <c r="L24" s="7" t="s">
        <v>26</v>
      </c>
      <c r="M24" s="7" t="s">
        <v>26</v>
      </c>
      <c r="N24" s="20">
        <v>98.8</v>
      </c>
      <c r="O24" s="7">
        <v>30</v>
      </c>
      <c r="P24" s="2">
        <v>44.6</v>
      </c>
      <c r="Q24" s="20" t="s">
        <v>163</v>
      </c>
      <c r="R24" s="2" t="s">
        <v>93</v>
      </c>
      <c r="S24" s="9" t="s">
        <v>41</v>
      </c>
      <c r="T24" s="9" t="s">
        <v>240</v>
      </c>
      <c r="U24" s="9" t="s">
        <v>241</v>
      </c>
      <c r="V24" s="9" t="s">
        <v>242</v>
      </c>
      <c r="W24" s="7" t="s">
        <v>35</v>
      </c>
      <c r="X24" s="7" t="s">
        <v>4</v>
      </c>
      <c r="Y24" s="7" t="s">
        <v>35</v>
      </c>
      <c r="Z24" s="74" t="s">
        <v>243</v>
      </c>
      <c r="AA24" s="74" t="s">
        <v>243</v>
      </c>
      <c r="AB24" s="74" t="s">
        <v>238</v>
      </c>
      <c r="AC24" s="2" t="s">
        <v>239</v>
      </c>
      <c r="AD24" s="69" t="s">
        <v>236</v>
      </c>
      <c r="AE24" s="40" t="s">
        <v>35</v>
      </c>
      <c r="AF24" s="9" t="s">
        <v>201</v>
      </c>
      <c r="AG24" s="2" t="s">
        <v>237</v>
      </c>
      <c r="AH24" s="2" t="s">
        <v>35</v>
      </c>
      <c r="AI24" s="2">
        <v>0.2</v>
      </c>
    </row>
    <row r="25" spans="1:35" ht="14.5">
      <c r="A25" s="50" t="s">
        <v>66</v>
      </c>
      <c r="B25" t="s">
        <v>2</v>
      </c>
      <c r="C25" s="7" t="s">
        <v>151</v>
      </c>
      <c r="D25" s="7" t="s">
        <v>23</v>
      </c>
      <c r="E25" s="7" t="s">
        <v>181</v>
      </c>
      <c r="F25" s="2" t="s">
        <v>234</v>
      </c>
      <c r="G25" s="2" t="s">
        <v>35</v>
      </c>
      <c r="H25" s="7" t="s">
        <v>26</v>
      </c>
      <c r="I25" s="7" t="s">
        <v>26</v>
      </c>
      <c r="J25" s="7" t="s">
        <v>26</v>
      </c>
      <c r="K25" s="20">
        <v>19</v>
      </c>
      <c r="L25" s="7" t="s">
        <v>26</v>
      </c>
      <c r="M25" s="7" t="s">
        <v>26</v>
      </c>
      <c r="N25" s="20">
        <v>98.7</v>
      </c>
      <c r="O25" s="7">
        <v>30</v>
      </c>
      <c r="P25" s="2">
        <v>19.3</v>
      </c>
      <c r="Q25" s="20" t="s">
        <v>186</v>
      </c>
      <c r="R25" s="2" t="s">
        <v>164</v>
      </c>
      <c r="S25" s="9" t="s">
        <v>180</v>
      </c>
      <c r="T25" s="9" t="s">
        <v>240</v>
      </c>
      <c r="U25" s="9" t="s">
        <v>241</v>
      </c>
      <c r="V25" s="9" t="s">
        <v>242</v>
      </c>
      <c r="W25" s="7" t="s">
        <v>93</v>
      </c>
      <c r="X25" s="7" t="s">
        <v>189</v>
      </c>
      <c r="Y25" s="7" t="s">
        <v>189</v>
      </c>
      <c r="Z25" s="74" t="s">
        <v>243</v>
      </c>
      <c r="AA25" s="74" t="s">
        <v>243</v>
      </c>
      <c r="AB25" s="74" t="s">
        <v>238</v>
      </c>
      <c r="AC25" s="2" t="s">
        <v>235</v>
      </c>
      <c r="AD25" s="69" t="s">
        <v>236</v>
      </c>
      <c r="AE25" s="40" t="s">
        <v>35</v>
      </c>
      <c r="AF25" s="7" t="s">
        <v>3</v>
      </c>
      <c r="AG25" s="2" t="s">
        <v>237</v>
      </c>
      <c r="AH25" s="2" t="s">
        <v>35</v>
      </c>
      <c r="AI25" s="2">
        <v>0.23</v>
      </c>
    </row>
    <row r="26" spans="1:35" ht="14.5">
      <c r="A26" s="50" t="s">
        <v>67</v>
      </c>
      <c r="B26" t="s">
        <v>2</v>
      </c>
      <c r="C26" s="7" t="s">
        <v>151</v>
      </c>
      <c r="D26" s="7" t="s">
        <v>23</v>
      </c>
      <c r="E26" s="7" t="s">
        <v>181</v>
      </c>
      <c r="F26" s="2" t="s">
        <v>234</v>
      </c>
      <c r="G26" s="2" t="s">
        <v>35</v>
      </c>
      <c r="H26" s="7" t="s">
        <v>26</v>
      </c>
      <c r="I26" s="7" t="s">
        <v>26</v>
      </c>
      <c r="J26" s="7" t="s">
        <v>26</v>
      </c>
      <c r="K26" s="20">
        <v>30</v>
      </c>
      <c r="L26" s="7" t="s">
        <v>26</v>
      </c>
      <c r="M26" s="7" t="s">
        <v>26</v>
      </c>
      <c r="N26" s="20">
        <v>98.7</v>
      </c>
      <c r="O26" s="7">
        <v>30</v>
      </c>
      <c r="P26" s="2">
        <v>30.2</v>
      </c>
      <c r="Q26" s="20" t="s">
        <v>186</v>
      </c>
      <c r="R26" s="2" t="s">
        <v>164</v>
      </c>
      <c r="S26" s="9" t="s">
        <v>180</v>
      </c>
      <c r="T26" s="9" t="s">
        <v>240</v>
      </c>
      <c r="U26" s="9" t="s">
        <v>241</v>
      </c>
      <c r="V26" s="9" t="s">
        <v>242</v>
      </c>
      <c r="W26" s="7" t="s">
        <v>93</v>
      </c>
      <c r="X26" s="7" t="s">
        <v>189</v>
      </c>
      <c r="Y26" s="7" t="s">
        <v>189</v>
      </c>
      <c r="Z26" s="74" t="s">
        <v>243</v>
      </c>
      <c r="AA26" s="74" t="s">
        <v>243</v>
      </c>
      <c r="AB26" s="74" t="s">
        <v>238</v>
      </c>
      <c r="AC26" s="2" t="s">
        <v>235</v>
      </c>
      <c r="AD26" s="69" t="s">
        <v>236</v>
      </c>
      <c r="AE26" s="40" t="s">
        <v>35</v>
      </c>
      <c r="AF26" s="7" t="s">
        <v>3</v>
      </c>
      <c r="AG26" s="2" t="s">
        <v>237</v>
      </c>
      <c r="AH26" s="2" t="s">
        <v>35</v>
      </c>
      <c r="AI26" s="2">
        <v>0.23</v>
      </c>
    </row>
    <row r="27" spans="1:35" ht="14.5">
      <c r="A27" s="50" t="s">
        <v>68</v>
      </c>
      <c r="B27" t="s">
        <v>2</v>
      </c>
      <c r="C27" s="7" t="s">
        <v>151</v>
      </c>
      <c r="D27" s="7" t="s">
        <v>23</v>
      </c>
      <c r="E27" s="7" t="s">
        <v>181</v>
      </c>
      <c r="F27" s="2" t="s">
        <v>234</v>
      </c>
      <c r="G27" s="2" t="s">
        <v>35</v>
      </c>
      <c r="H27" s="7" t="s">
        <v>26</v>
      </c>
      <c r="I27" s="7" t="s">
        <v>26</v>
      </c>
      <c r="J27" s="7" t="s">
        <v>26</v>
      </c>
      <c r="K27" s="20">
        <v>42</v>
      </c>
      <c r="L27" s="7" t="s">
        <v>26</v>
      </c>
      <c r="M27" s="7" t="s">
        <v>26</v>
      </c>
      <c r="N27" s="20">
        <v>99.3</v>
      </c>
      <c r="O27" s="7">
        <v>30</v>
      </c>
      <c r="P27" s="2">
        <v>43.5</v>
      </c>
      <c r="Q27" s="20" t="s">
        <v>186</v>
      </c>
      <c r="R27" s="2" t="s">
        <v>164</v>
      </c>
      <c r="S27" s="9" t="s">
        <v>180</v>
      </c>
      <c r="T27" s="9" t="s">
        <v>240</v>
      </c>
      <c r="U27" s="9" t="s">
        <v>241</v>
      </c>
      <c r="V27" s="9" t="s">
        <v>242</v>
      </c>
      <c r="W27" s="7" t="s">
        <v>93</v>
      </c>
      <c r="X27" s="7" t="s">
        <v>189</v>
      </c>
      <c r="Y27" s="7" t="s">
        <v>189</v>
      </c>
      <c r="Z27" s="74" t="s">
        <v>243</v>
      </c>
      <c r="AA27" s="74" t="s">
        <v>243</v>
      </c>
      <c r="AB27" s="74" t="s">
        <v>238</v>
      </c>
      <c r="AC27" s="2" t="s">
        <v>235</v>
      </c>
      <c r="AD27" s="69" t="s">
        <v>236</v>
      </c>
      <c r="AE27" s="40" t="s">
        <v>35</v>
      </c>
      <c r="AF27" s="7" t="s">
        <v>3</v>
      </c>
      <c r="AG27" s="2" t="s">
        <v>237</v>
      </c>
      <c r="AH27" s="2" t="s">
        <v>35</v>
      </c>
      <c r="AI27" s="2">
        <v>0.23</v>
      </c>
    </row>
    <row r="28" spans="1:35" ht="14.5">
      <c r="A28" s="50" t="s">
        <v>69</v>
      </c>
      <c r="B28" t="s">
        <v>87</v>
      </c>
      <c r="C28" s="7" t="s">
        <v>151</v>
      </c>
      <c r="D28" s="7" t="s">
        <v>23</v>
      </c>
      <c r="E28" s="7" t="s">
        <v>181</v>
      </c>
      <c r="F28" s="2" t="s">
        <v>234</v>
      </c>
      <c r="G28" s="2" t="s">
        <v>35</v>
      </c>
      <c r="H28" s="7" t="s">
        <v>26</v>
      </c>
      <c r="I28" s="7" t="s">
        <v>26</v>
      </c>
      <c r="J28" s="7" t="s">
        <v>26</v>
      </c>
      <c r="K28" s="20">
        <v>23</v>
      </c>
      <c r="L28" s="7" t="s">
        <v>26</v>
      </c>
      <c r="M28" s="7" t="s">
        <v>26</v>
      </c>
      <c r="N28" s="20">
        <v>97.8</v>
      </c>
      <c r="O28" s="7">
        <v>30</v>
      </c>
      <c r="P28" s="2">
        <v>29.7</v>
      </c>
      <c r="Q28" s="20" t="s">
        <v>187</v>
      </c>
      <c r="R28" s="2" t="s">
        <v>35</v>
      </c>
      <c r="S28" s="9" t="s">
        <v>180</v>
      </c>
      <c r="T28" s="9" t="s">
        <v>240</v>
      </c>
      <c r="U28" s="9" t="s">
        <v>241</v>
      </c>
      <c r="V28" s="9" t="s">
        <v>242</v>
      </c>
      <c r="W28" s="7" t="s">
        <v>35</v>
      </c>
      <c r="X28" s="7" t="s">
        <v>4</v>
      </c>
      <c r="Y28" s="7" t="s">
        <v>35</v>
      </c>
      <c r="Z28" s="74" t="s">
        <v>243</v>
      </c>
      <c r="AA28" s="74" t="s">
        <v>243</v>
      </c>
      <c r="AB28" s="74" t="s">
        <v>238</v>
      </c>
      <c r="AC28" s="2" t="s">
        <v>239</v>
      </c>
      <c r="AD28" s="69" t="s">
        <v>236</v>
      </c>
      <c r="AE28" s="40" t="s">
        <v>35</v>
      </c>
      <c r="AF28" s="9" t="s">
        <v>89</v>
      </c>
      <c r="AG28" s="2" t="s">
        <v>237</v>
      </c>
      <c r="AH28" s="2" t="s">
        <v>35</v>
      </c>
      <c r="AI28" s="20">
        <v>0.2</v>
      </c>
    </row>
    <row r="29" spans="1:35" ht="14.5">
      <c r="A29" s="49" t="s">
        <v>197</v>
      </c>
      <c r="B29" t="s">
        <v>2</v>
      </c>
      <c r="C29" s="7" t="s">
        <v>151</v>
      </c>
      <c r="D29" s="7" t="s">
        <v>23</v>
      </c>
      <c r="E29" s="7" t="s">
        <v>181</v>
      </c>
      <c r="F29" s="2" t="s">
        <v>234</v>
      </c>
      <c r="G29" s="2" t="s">
        <v>35</v>
      </c>
      <c r="H29" s="7" t="s">
        <v>26</v>
      </c>
      <c r="I29" s="7" t="s">
        <v>26</v>
      </c>
      <c r="J29" s="7" t="s">
        <v>26</v>
      </c>
      <c r="K29" s="20">
        <v>24</v>
      </c>
      <c r="L29" s="7" t="s">
        <v>26</v>
      </c>
      <c r="M29" s="7" t="s">
        <v>26</v>
      </c>
      <c r="N29" s="20">
        <v>98.7</v>
      </c>
      <c r="O29" s="7">
        <v>30</v>
      </c>
      <c r="P29" s="2">
        <v>30.7</v>
      </c>
      <c r="Q29" s="20" t="s">
        <v>187</v>
      </c>
      <c r="R29" s="2" t="s">
        <v>35</v>
      </c>
      <c r="S29" s="9" t="s">
        <v>180</v>
      </c>
      <c r="T29" s="9" t="s">
        <v>240</v>
      </c>
      <c r="U29" s="9" t="s">
        <v>241</v>
      </c>
      <c r="V29" s="9" t="s">
        <v>242</v>
      </c>
      <c r="W29" s="7" t="s">
        <v>35</v>
      </c>
      <c r="X29" s="7" t="s">
        <v>4</v>
      </c>
      <c r="Y29" s="7" t="s">
        <v>35</v>
      </c>
      <c r="Z29" s="74" t="s">
        <v>243</v>
      </c>
      <c r="AA29" s="74" t="s">
        <v>243</v>
      </c>
      <c r="AB29" s="74" t="s">
        <v>238</v>
      </c>
      <c r="AC29" s="2" t="s">
        <v>239</v>
      </c>
      <c r="AD29" s="69" t="s">
        <v>236</v>
      </c>
      <c r="AE29" s="40" t="s">
        <v>35</v>
      </c>
      <c r="AF29" s="9" t="s">
        <v>202</v>
      </c>
      <c r="AG29" s="2" t="s">
        <v>237</v>
      </c>
      <c r="AH29" s="2" t="s">
        <v>35</v>
      </c>
      <c r="AI29" s="20">
        <v>0.2</v>
      </c>
    </row>
    <row r="30" spans="1:35" ht="14.5">
      <c r="A30" s="50" t="s">
        <v>70</v>
      </c>
      <c r="B30" t="s">
        <v>87</v>
      </c>
      <c r="C30" s="7" t="s">
        <v>151</v>
      </c>
      <c r="D30" s="7" t="s">
        <v>23</v>
      </c>
      <c r="E30" s="7" t="s">
        <v>181</v>
      </c>
      <c r="F30" s="2" t="s">
        <v>234</v>
      </c>
      <c r="G30" s="2" t="s">
        <v>35</v>
      </c>
      <c r="H30" s="7" t="s">
        <v>26</v>
      </c>
      <c r="I30" s="7" t="s">
        <v>26</v>
      </c>
      <c r="J30" s="7" t="s">
        <v>26</v>
      </c>
      <c r="K30" s="20">
        <v>21</v>
      </c>
      <c r="L30" s="7" t="s">
        <v>26</v>
      </c>
      <c r="M30" s="7" t="s">
        <v>26</v>
      </c>
      <c r="N30" s="20">
        <v>96.5</v>
      </c>
      <c r="O30" s="7">
        <v>30</v>
      </c>
      <c r="P30" s="2">
        <v>28</v>
      </c>
      <c r="Q30" s="20" t="s">
        <v>187</v>
      </c>
      <c r="R30" s="2" t="s">
        <v>35</v>
      </c>
      <c r="S30" s="9" t="s">
        <v>180</v>
      </c>
      <c r="T30" s="9" t="s">
        <v>240</v>
      </c>
      <c r="U30" s="9" t="s">
        <v>241</v>
      </c>
      <c r="V30" s="9" t="s">
        <v>242</v>
      </c>
      <c r="W30" s="7" t="s">
        <v>35</v>
      </c>
      <c r="X30" s="7" t="s">
        <v>4</v>
      </c>
      <c r="Y30" s="7" t="s">
        <v>35</v>
      </c>
      <c r="Z30" s="74" t="s">
        <v>243</v>
      </c>
      <c r="AA30" s="74" t="s">
        <v>243</v>
      </c>
      <c r="AB30" s="74" t="s">
        <v>238</v>
      </c>
      <c r="AC30" s="2" t="s">
        <v>239</v>
      </c>
      <c r="AD30" s="69" t="s">
        <v>236</v>
      </c>
      <c r="AE30" s="40" t="s">
        <v>35</v>
      </c>
      <c r="AF30" s="7" t="s">
        <v>3</v>
      </c>
      <c r="AG30" s="2" t="s">
        <v>237</v>
      </c>
      <c r="AH30" s="2" t="s">
        <v>35</v>
      </c>
      <c r="AI30" s="2">
        <v>0.23</v>
      </c>
    </row>
    <row r="31" spans="1:35" ht="14.5">
      <c r="A31" s="50" t="s">
        <v>71</v>
      </c>
      <c r="B31" t="s">
        <v>87</v>
      </c>
      <c r="C31" s="7" t="s">
        <v>151</v>
      </c>
      <c r="D31" s="7" t="s">
        <v>23</v>
      </c>
      <c r="E31" s="7" t="s">
        <v>181</v>
      </c>
      <c r="F31" s="2" t="s">
        <v>234</v>
      </c>
      <c r="G31" s="2" t="s">
        <v>35</v>
      </c>
      <c r="H31" s="7" t="s">
        <v>26</v>
      </c>
      <c r="I31" s="7" t="s">
        <v>26</v>
      </c>
      <c r="J31" s="7" t="s">
        <v>26</v>
      </c>
      <c r="K31" s="20">
        <v>22</v>
      </c>
      <c r="L31" s="7" t="s">
        <v>26</v>
      </c>
      <c r="M31" s="7" t="s">
        <v>26</v>
      </c>
      <c r="N31" s="20">
        <v>97.3</v>
      </c>
      <c r="O31" s="7">
        <v>30</v>
      </c>
      <c r="P31" s="2">
        <v>29.7</v>
      </c>
      <c r="Q31" s="20" t="s">
        <v>163</v>
      </c>
      <c r="R31" s="2" t="s">
        <v>93</v>
      </c>
      <c r="S31" s="9" t="s">
        <v>41</v>
      </c>
      <c r="T31" s="9" t="s">
        <v>240</v>
      </c>
      <c r="U31" s="9" t="s">
        <v>241</v>
      </c>
      <c r="V31" s="9" t="s">
        <v>242</v>
      </c>
      <c r="W31" s="7" t="s">
        <v>35</v>
      </c>
      <c r="X31" s="7" t="s">
        <v>4</v>
      </c>
      <c r="Y31" s="7" t="s">
        <v>35</v>
      </c>
      <c r="Z31" s="74" t="s">
        <v>243</v>
      </c>
      <c r="AA31" s="74" t="s">
        <v>243</v>
      </c>
      <c r="AB31" s="74" t="s">
        <v>238</v>
      </c>
      <c r="AC31" s="2" t="s">
        <v>239</v>
      </c>
      <c r="AD31" s="69" t="s">
        <v>236</v>
      </c>
      <c r="AE31" s="40" t="s">
        <v>35</v>
      </c>
      <c r="AF31" s="7" t="s">
        <v>3</v>
      </c>
      <c r="AG31" s="2" t="s">
        <v>237</v>
      </c>
      <c r="AH31" s="2" t="s">
        <v>35</v>
      </c>
      <c r="AI31" s="2">
        <v>0.23</v>
      </c>
    </row>
    <row r="32" spans="1:35" ht="14.5">
      <c r="A32" s="50" t="s">
        <v>72</v>
      </c>
      <c r="B32" t="s">
        <v>87</v>
      </c>
      <c r="C32" s="7" t="s">
        <v>151</v>
      </c>
      <c r="D32" s="7" t="s">
        <v>23</v>
      </c>
      <c r="E32" s="7" t="s">
        <v>181</v>
      </c>
      <c r="F32" s="2" t="s">
        <v>234</v>
      </c>
      <c r="G32" s="2" t="s">
        <v>35</v>
      </c>
      <c r="H32" s="7" t="s">
        <v>26</v>
      </c>
      <c r="I32" s="7" t="s">
        <v>26</v>
      </c>
      <c r="J32" s="7" t="s">
        <v>26</v>
      </c>
      <c r="K32" s="20">
        <v>23</v>
      </c>
      <c r="L32" s="7" t="s">
        <v>26</v>
      </c>
      <c r="M32" s="7" t="s">
        <v>26</v>
      </c>
      <c r="N32" s="20">
        <v>97.8</v>
      </c>
      <c r="O32" s="7">
        <v>30</v>
      </c>
      <c r="P32" s="2">
        <v>29.7</v>
      </c>
      <c r="Q32" s="20" t="s">
        <v>163</v>
      </c>
      <c r="R32" s="2" t="s">
        <v>93</v>
      </c>
      <c r="S32" s="9" t="s">
        <v>41</v>
      </c>
      <c r="T32" s="9" t="s">
        <v>240</v>
      </c>
      <c r="U32" s="9" t="s">
        <v>241</v>
      </c>
      <c r="V32" s="9" t="s">
        <v>242</v>
      </c>
      <c r="W32" s="7" t="s">
        <v>35</v>
      </c>
      <c r="X32" s="7" t="s">
        <v>4</v>
      </c>
      <c r="Y32" s="7" t="s">
        <v>35</v>
      </c>
      <c r="Z32" s="74" t="s">
        <v>243</v>
      </c>
      <c r="AA32" s="74" t="s">
        <v>243</v>
      </c>
      <c r="AB32" s="74" t="s">
        <v>238</v>
      </c>
      <c r="AC32" s="2" t="s">
        <v>239</v>
      </c>
      <c r="AD32" s="69" t="s">
        <v>236</v>
      </c>
      <c r="AE32" s="40" t="s">
        <v>35</v>
      </c>
      <c r="AF32" s="7" t="s">
        <v>3</v>
      </c>
      <c r="AG32" s="2" t="s">
        <v>237</v>
      </c>
      <c r="AH32" s="2" t="s">
        <v>35</v>
      </c>
      <c r="AI32" s="2">
        <v>0.23</v>
      </c>
    </row>
    <row r="33" spans="1:35" ht="14.5">
      <c r="A33" s="50" t="s">
        <v>73</v>
      </c>
      <c r="B33" t="s">
        <v>87</v>
      </c>
      <c r="C33" s="7" t="s">
        <v>151</v>
      </c>
      <c r="D33" s="7" t="s">
        <v>23</v>
      </c>
      <c r="E33" s="7" t="s">
        <v>181</v>
      </c>
      <c r="F33" s="2" t="s">
        <v>234</v>
      </c>
      <c r="G33" s="2" t="s">
        <v>35</v>
      </c>
      <c r="H33" s="7" t="s">
        <v>26</v>
      </c>
      <c r="I33" s="7" t="s">
        <v>26</v>
      </c>
      <c r="J33" s="7" t="s">
        <v>26</v>
      </c>
      <c r="K33" s="20">
        <v>13</v>
      </c>
      <c r="L33" s="7" t="s">
        <v>26</v>
      </c>
      <c r="M33" s="7" t="s">
        <v>26</v>
      </c>
      <c r="N33" s="20">
        <v>98</v>
      </c>
      <c r="O33" s="7">
        <v>30</v>
      </c>
      <c r="P33" s="2" t="s">
        <v>41</v>
      </c>
      <c r="Q33" s="20" t="s">
        <v>186</v>
      </c>
      <c r="R33" s="2" t="s">
        <v>164</v>
      </c>
      <c r="S33" s="9" t="s">
        <v>180</v>
      </c>
      <c r="T33" s="9" t="s">
        <v>240</v>
      </c>
      <c r="U33" s="9" t="s">
        <v>241</v>
      </c>
      <c r="V33" s="9" t="s">
        <v>242</v>
      </c>
      <c r="W33" s="7" t="s">
        <v>93</v>
      </c>
      <c r="X33" s="7" t="s">
        <v>189</v>
      </c>
      <c r="Y33" s="7" t="s">
        <v>189</v>
      </c>
      <c r="Z33" s="74" t="s">
        <v>243</v>
      </c>
      <c r="AA33" s="74" t="s">
        <v>243</v>
      </c>
      <c r="AB33" s="74" t="s">
        <v>238</v>
      </c>
      <c r="AC33" s="2" t="s">
        <v>235</v>
      </c>
      <c r="AD33" s="69" t="s">
        <v>236</v>
      </c>
      <c r="AE33" s="40" t="s">
        <v>35</v>
      </c>
      <c r="AF33" s="7" t="s">
        <v>3</v>
      </c>
      <c r="AG33" s="2" t="s">
        <v>237</v>
      </c>
      <c r="AH33" s="2" t="s">
        <v>35</v>
      </c>
      <c r="AI33" s="2">
        <v>0.23</v>
      </c>
    </row>
    <row r="34" spans="1:35" ht="14.5">
      <c r="A34" s="50" t="s">
        <v>74</v>
      </c>
      <c r="B34" t="s">
        <v>87</v>
      </c>
      <c r="C34" s="7" t="s">
        <v>151</v>
      </c>
      <c r="D34" s="7" t="s">
        <v>23</v>
      </c>
      <c r="E34" s="7" t="s">
        <v>181</v>
      </c>
      <c r="F34" s="2" t="s">
        <v>234</v>
      </c>
      <c r="G34" s="2" t="s">
        <v>35</v>
      </c>
      <c r="H34" s="7" t="s">
        <v>26</v>
      </c>
      <c r="I34" s="7" t="s">
        <v>26</v>
      </c>
      <c r="J34" s="7" t="s">
        <v>26</v>
      </c>
      <c r="K34" s="20">
        <v>22</v>
      </c>
      <c r="L34" s="7" t="s">
        <v>26</v>
      </c>
      <c r="M34" s="7" t="s">
        <v>26</v>
      </c>
      <c r="N34" s="20">
        <v>97.3</v>
      </c>
      <c r="O34" s="7">
        <v>30</v>
      </c>
      <c r="P34" s="2">
        <v>28</v>
      </c>
      <c r="Q34" s="20" t="s">
        <v>187</v>
      </c>
      <c r="R34" s="2" t="s">
        <v>35</v>
      </c>
      <c r="S34" s="9" t="s">
        <v>180</v>
      </c>
      <c r="T34" s="9" t="s">
        <v>240</v>
      </c>
      <c r="U34" s="9" t="s">
        <v>241</v>
      </c>
      <c r="V34" s="9" t="s">
        <v>242</v>
      </c>
      <c r="W34" s="7" t="s">
        <v>35</v>
      </c>
      <c r="X34" s="7" t="s">
        <v>4</v>
      </c>
      <c r="Y34" s="7" t="s">
        <v>35</v>
      </c>
      <c r="Z34" s="74" t="s">
        <v>243</v>
      </c>
      <c r="AA34" s="74" t="s">
        <v>243</v>
      </c>
      <c r="AB34" s="74" t="s">
        <v>238</v>
      </c>
      <c r="AC34" s="2" t="s">
        <v>239</v>
      </c>
      <c r="AD34" s="69" t="s">
        <v>236</v>
      </c>
      <c r="AE34" s="40" t="s">
        <v>35</v>
      </c>
      <c r="AF34" s="7" t="s">
        <v>3</v>
      </c>
      <c r="AG34" s="2" t="s">
        <v>237</v>
      </c>
      <c r="AH34" s="2" t="s">
        <v>35</v>
      </c>
      <c r="AI34" s="2">
        <v>0.23</v>
      </c>
    </row>
    <row r="35" spans="1:35" ht="14.5">
      <c r="A35" s="50" t="s">
        <v>75</v>
      </c>
      <c r="B35" t="s">
        <v>87</v>
      </c>
      <c r="C35" s="7" t="s">
        <v>151</v>
      </c>
      <c r="D35" s="7" t="s">
        <v>23</v>
      </c>
      <c r="E35" s="7" t="s">
        <v>181</v>
      </c>
      <c r="F35" s="2" t="s">
        <v>234</v>
      </c>
      <c r="G35" s="2" t="s">
        <v>35</v>
      </c>
      <c r="H35" s="7" t="s">
        <v>26</v>
      </c>
      <c r="I35" s="7" t="s">
        <v>26</v>
      </c>
      <c r="J35" s="7" t="s">
        <v>26</v>
      </c>
      <c r="K35" s="20">
        <v>29</v>
      </c>
      <c r="L35" s="7" t="s">
        <v>26</v>
      </c>
      <c r="M35" s="7" t="s">
        <v>26</v>
      </c>
      <c r="N35" s="20">
        <v>97.6</v>
      </c>
      <c r="O35" s="7">
        <v>30</v>
      </c>
      <c r="P35" s="2">
        <v>30.5</v>
      </c>
      <c r="Q35" s="20" t="s">
        <v>187</v>
      </c>
      <c r="R35" s="2" t="s">
        <v>35</v>
      </c>
      <c r="S35" s="9" t="s">
        <v>180</v>
      </c>
      <c r="T35" s="9" t="s">
        <v>240</v>
      </c>
      <c r="U35" s="9" t="s">
        <v>241</v>
      </c>
      <c r="V35" s="9" t="s">
        <v>242</v>
      </c>
      <c r="W35" s="7" t="s">
        <v>35</v>
      </c>
      <c r="X35" s="7" t="s">
        <v>4</v>
      </c>
      <c r="Y35" s="7" t="s">
        <v>35</v>
      </c>
      <c r="Z35" s="74" t="s">
        <v>243</v>
      </c>
      <c r="AA35" s="74" t="s">
        <v>243</v>
      </c>
      <c r="AB35" s="74" t="s">
        <v>238</v>
      </c>
      <c r="AC35" s="2" t="s">
        <v>239</v>
      </c>
      <c r="AD35" s="69" t="s">
        <v>236</v>
      </c>
      <c r="AE35" s="40" t="s">
        <v>35</v>
      </c>
      <c r="AF35" s="7" t="s">
        <v>3</v>
      </c>
      <c r="AG35" s="2" t="s">
        <v>237</v>
      </c>
      <c r="AH35" s="2" t="s">
        <v>35</v>
      </c>
      <c r="AI35" s="2">
        <v>0.23</v>
      </c>
    </row>
    <row r="36" spans="1:35" ht="17.25" customHeight="1">
      <c r="A36" s="50" t="s">
        <v>76</v>
      </c>
      <c r="B36" t="s">
        <v>87</v>
      </c>
      <c r="C36" s="7" t="s">
        <v>151</v>
      </c>
      <c r="D36" s="7" t="s">
        <v>23</v>
      </c>
      <c r="E36" s="7" t="s">
        <v>181</v>
      </c>
      <c r="F36" s="2" t="s">
        <v>234</v>
      </c>
      <c r="G36" s="2" t="s">
        <v>35</v>
      </c>
      <c r="H36" s="7" t="s">
        <v>26</v>
      </c>
      <c r="I36" s="7" t="s">
        <v>26</v>
      </c>
      <c r="J36" s="7" t="s">
        <v>26</v>
      </c>
      <c r="K36" s="20">
        <v>13</v>
      </c>
      <c r="L36" s="7" t="s">
        <v>26</v>
      </c>
      <c r="M36" s="7" t="s">
        <v>26</v>
      </c>
      <c r="N36" s="20">
        <v>98.1</v>
      </c>
      <c r="O36" s="7">
        <v>30</v>
      </c>
      <c r="P36" s="2">
        <v>15.8</v>
      </c>
      <c r="Q36" s="65" t="s">
        <v>187</v>
      </c>
      <c r="R36" s="2" t="s">
        <v>35</v>
      </c>
      <c r="S36" s="9" t="s">
        <v>180</v>
      </c>
      <c r="T36" s="9" t="s">
        <v>240</v>
      </c>
      <c r="U36" s="9" t="s">
        <v>241</v>
      </c>
      <c r="V36" s="9" t="s">
        <v>242</v>
      </c>
      <c r="W36" s="7" t="s">
        <v>35</v>
      </c>
      <c r="X36" s="7" t="s">
        <v>4</v>
      </c>
      <c r="Y36" s="7" t="s">
        <v>35</v>
      </c>
      <c r="Z36" s="74" t="s">
        <v>243</v>
      </c>
      <c r="AA36" s="74" t="s">
        <v>243</v>
      </c>
      <c r="AB36" s="74" t="s">
        <v>238</v>
      </c>
      <c r="AC36" s="2" t="s">
        <v>239</v>
      </c>
      <c r="AD36" s="69" t="s">
        <v>236</v>
      </c>
      <c r="AE36" s="40" t="s">
        <v>35</v>
      </c>
      <c r="AF36" s="7" t="s">
        <v>3</v>
      </c>
      <c r="AG36" s="2" t="s">
        <v>237</v>
      </c>
      <c r="AH36" s="2" t="s">
        <v>35</v>
      </c>
      <c r="AI36" s="2">
        <v>0.23</v>
      </c>
    </row>
    <row r="37" spans="1:35" ht="14.5">
      <c r="A37" s="50" t="s">
        <v>77</v>
      </c>
      <c r="B37" t="s">
        <v>87</v>
      </c>
      <c r="C37" s="7" t="s">
        <v>151</v>
      </c>
      <c r="D37" s="7" t="s">
        <v>23</v>
      </c>
      <c r="E37" s="7" t="s">
        <v>181</v>
      </c>
      <c r="F37" s="2" t="s">
        <v>234</v>
      </c>
      <c r="G37" s="2" t="s">
        <v>35</v>
      </c>
      <c r="H37" s="7" t="s">
        <v>26</v>
      </c>
      <c r="I37" s="7" t="s">
        <v>26</v>
      </c>
      <c r="J37" s="7" t="s">
        <v>26</v>
      </c>
      <c r="K37" s="20">
        <v>29</v>
      </c>
      <c r="L37" s="7" t="s">
        <v>26</v>
      </c>
      <c r="M37" s="7" t="s">
        <v>26</v>
      </c>
      <c r="N37" s="20">
        <v>97.6</v>
      </c>
      <c r="O37" s="7">
        <v>30</v>
      </c>
      <c r="P37" s="7">
        <v>30.5</v>
      </c>
      <c r="Q37" s="65" t="s">
        <v>187</v>
      </c>
      <c r="R37" s="2" t="s">
        <v>35</v>
      </c>
      <c r="S37" s="9" t="s">
        <v>180</v>
      </c>
      <c r="T37" s="9" t="s">
        <v>240</v>
      </c>
      <c r="U37" s="9" t="s">
        <v>241</v>
      </c>
      <c r="V37" s="9" t="s">
        <v>242</v>
      </c>
      <c r="W37" s="7" t="s">
        <v>35</v>
      </c>
      <c r="X37" s="7" t="s">
        <v>4</v>
      </c>
      <c r="Y37" s="7" t="s">
        <v>35</v>
      </c>
      <c r="Z37" s="74" t="s">
        <v>243</v>
      </c>
      <c r="AA37" s="74" t="s">
        <v>243</v>
      </c>
      <c r="AB37" s="74" t="s">
        <v>238</v>
      </c>
      <c r="AC37" s="2" t="s">
        <v>239</v>
      </c>
      <c r="AD37" s="69" t="s">
        <v>236</v>
      </c>
      <c r="AE37" s="40" t="s">
        <v>35</v>
      </c>
      <c r="AF37" s="7" t="s">
        <v>3</v>
      </c>
      <c r="AG37" s="2" t="s">
        <v>237</v>
      </c>
      <c r="AH37" s="2" t="s">
        <v>35</v>
      </c>
      <c r="AI37" s="2">
        <v>0.23</v>
      </c>
    </row>
    <row r="38" spans="1:35" ht="14.5">
      <c r="A38" s="49" t="s">
        <v>198</v>
      </c>
      <c r="B38" t="s">
        <v>2</v>
      </c>
      <c r="C38" s="7" t="s">
        <v>151</v>
      </c>
      <c r="D38" s="7" t="s">
        <v>23</v>
      </c>
      <c r="E38" s="7" t="s">
        <v>181</v>
      </c>
      <c r="F38" s="2" t="s">
        <v>234</v>
      </c>
      <c r="G38" s="2" t="s">
        <v>35</v>
      </c>
      <c r="H38" s="7" t="s">
        <v>26</v>
      </c>
      <c r="I38" s="7" t="s">
        <v>26</v>
      </c>
      <c r="J38" s="7" t="s">
        <v>26</v>
      </c>
      <c r="K38" s="20">
        <v>24</v>
      </c>
      <c r="L38" s="7" t="s">
        <v>26</v>
      </c>
      <c r="M38" s="7" t="s">
        <v>26</v>
      </c>
      <c r="N38" s="20">
        <v>99.4</v>
      </c>
      <c r="O38" s="7">
        <v>30</v>
      </c>
      <c r="P38" s="7">
        <v>23.8</v>
      </c>
      <c r="Q38" s="65" t="s">
        <v>187</v>
      </c>
      <c r="R38" s="2" t="s">
        <v>35</v>
      </c>
      <c r="S38" s="9" t="s">
        <v>180</v>
      </c>
      <c r="T38" s="9" t="s">
        <v>240</v>
      </c>
      <c r="U38" s="9" t="s">
        <v>241</v>
      </c>
      <c r="V38" s="9" t="s">
        <v>242</v>
      </c>
      <c r="W38" s="7" t="s">
        <v>35</v>
      </c>
      <c r="X38" s="7" t="s">
        <v>4</v>
      </c>
      <c r="Y38" s="7" t="s">
        <v>35</v>
      </c>
      <c r="Z38" s="74" t="s">
        <v>243</v>
      </c>
      <c r="AA38" s="74" t="s">
        <v>243</v>
      </c>
      <c r="AB38" s="74" t="s">
        <v>238</v>
      </c>
      <c r="AC38" s="2" t="s">
        <v>239</v>
      </c>
      <c r="AD38" s="69" t="s">
        <v>236</v>
      </c>
      <c r="AE38" s="40" t="s">
        <v>35</v>
      </c>
      <c r="AF38" s="7" t="s">
        <v>3</v>
      </c>
      <c r="AG38" s="2" t="s">
        <v>237</v>
      </c>
      <c r="AH38" s="2" t="s">
        <v>35</v>
      </c>
      <c r="AI38" s="2">
        <v>0.2</v>
      </c>
    </row>
    <row r="39" spans="1:35" ht="14.5">
      <c r="A39" s="49" t="s">
        <v>199</v>
      </c>
      <c r="B39" t="s">
        <v>2</v>
      </c>
      <c r="C39" s="7" t="s">
        <v>151</v>
      </c>
      <c r="D39" s="7" t="s">
        <v>23</v>
      </c>
      <c r="E39" s="7" t="s">
        <v>181</v>
      </c>
      <c r="F39" s="2" t="s">
        <v>234</v>
      </c>
      <c r="G39" s="2" t="s">
        <v>35</v>
      </c>
      <c r="H39" s="7" t="s">
        <v>26</v>
      </c>
      <c r="I39" s="7" t="s">
        <v>26</v>
      </c>
      <c r="J39" s="7" t="s">
        <v>26</v>
      </c>
      <c r="K39" s="20">
        <v>24</v>
      </c>
      <c r="L39" s="7" t="s">
        <v>26</v>
      </c>
      <c r="M39" s="7" t="s">
        <v>26</v>
      </c>
      <c r="N39" s="20">
        <v>99.4</v>
      </c>
      <c r="O39" s="7">
        <v>30</v>
      </c>
      <c r="P39" s="7">
        <v>23.8</v>
      </c>
      <c r="Q39" s="65" t="s">
        <v>187</v>
      </c>
      <c r="R39" s="2" t="s">
        <v>35</v>
      </c>
      <c r="S39" s="9" t="s">
        <v>180</v>
      </c>
      <c r="T39" s="9" t="s">
        <v>240</v>
      </c>
      <c r="U39" s="9" t="s">
        <v>241</v>
      </c>
      <c r="V39" s="9" t="s">
        <v>242</v>
      </c>
      <c r="W39" s="7" t="s">
        <v>35</v>
      </c>
      <c r="X39" s="7" t="s">
        <v>4</v>
      </c>
      <c r="Y39" s="7" t="s">
        <v>35</v>
      </c>
      <c r="Z39" s="74" t="s">
        <v>243</v>
      </c>
      <c r="AA39" s="74" t="s">
        <v>243</v>
      </c>
      <c r="AB39" s="74" t="s">
        <v>238</v>
      </c>
      <c r="AC39" s="2" t="s">
        <v>239</v>
      </c>
      <c r="AD39" s="69" t="s">
        <v>236</v>
      </c>
      <c r="AE39" s="40" t="s">
        <v>35</v>
      </c>
      <c r="AF39" s="7" t="s">
        <v>3</v>
      </c>
      <c r="AG39" s="2" t="s">
        <v>237</v>
      </c>
      <c r="AH39" s="2" t="s">
        <v>35</v>
      </c>
      <c r="AI39" s="2">
        <v>0.2</v>
      </c>
    </row>
    <row r="40" spans="1:35" ht="14.5">
      <c r="A40" s="49" t="s">
        <v>200</v>
      </c>
      <c r="B40" t="s">
        <v>2</v>
      </c>
      <c r="C40" s="7" t="s">
        <v>151</v>
      </c>
      <c r="D40" s="7" t="s">
        <v>23</v>
      </c>
      <c r="E40" s="7" t="s">
        <v>181</v>
      </c>
      <c r="F40" s="2" t="s">
        <v>234</v>
      </c>
      <c r="G40" s="2" t="s">
        <v>35</v>
      </c>
      <c r="H40" s="7" t="s">
        <v>26</v>
      </c>
      <c r="I40" s="7" t="s">
        <v>26</v>
      </c>
      <c r="J40" s="7" t="s">
        <v>26</v>
      </c>
      <c r="K40" s="20">
        <v>24</v>
      </c>
      <c r="L40" s="7" t="s">
        <v>26</v>
      </c>
      <c r="M40" s="7" t="s">
        <v>26</v>
      </c>
      <c r="N40" s="20">
        <v>99.4</v>
      </c>
      <c r="O40" s="7">
        <v>30</v>
      </c>
      <c r="P40" s="7">
        <v>23.8</v>
      </c>
      <c r="Q40" s="65" t="s">
        <v>187</v>
      </c>
      <c r="R40" s="2" t="s">
        <v>35</v>
      </c>
      <c r="S40" s="9" t="s">
        <v>180</v>
      </c>
      <c r="T40" s="9" t="s">
        <v>240</v>
      </c>
      <c r="U40" s="9" t="s">
        <v>241</v>
      </c>
      <c r="V40" s="9" t="s">
        <v>242</v>
      </c>
      <c r="W40" s="7" t="s">
        <v>35</v>
      </c>
      <c r="X40" s="7" t="s">
        <v>4</v>
      </c>
      <c r="Y40" s="7" t="s">
        <v>35</v>
      </c>
      <c r="Z40" s="74" t="s">
        <v>243</v>
      </c>
      <c r="AA40" s="74" t="s">
        <v>243</v>
      </c>
      <c r="AB40" s="74" t="s">
        <v>238</v>
      </c>
      <c r="AC40" s="2" t="s">
        <v>239</v>
      </c>
      <c r="AD40" s="69" t="s">
        <v>236</v>
      </c>
      <c r="AE40" s="40" t="s">
        <v>35</v>
      </c>
      <c r="AF40" s="7" t="s">
        <v>3</v>
      </c>
      <c r="AG40" s="2" t="s">
        <v>237</v>
      </c>
      <c r="AH40" s="2" t="s">
        <v>35</v>
      </c>
      <c r="AI40" s="2">
        <v>0.2</v>
      </c>
    </row>
    <row r="41" spans="1:35" ht="14.5">
      <c r="A41" s="50" t="s">
        <v>78</v>
      </c>
      <c r="B41" t="s">
        <v>2</v>
      </c>
      <c r="C41" s="7" t="s">
        <v>151</v>
      </c>
      <c r="D41" s="7" t="s">
        <v>23</v>
      </c>
      <c r="E41" s="7" t="s">
        <v>181</v>
      </c>
      <c r="F41" s="2" t="s">
        <v>234</v>
      </c>
      <c r="G41" s="2" t="s">
        <v>35</v>
      </c>
      <c r="H41" s="7" t="s">
        <v>26</v>
      </c>
      <c r="I41" s="7" t="s">
        <v>26</v>
      </c>
      <c r="J41" s="7" t="s">
        <v>26</v>
      </c>
      <c r="K41" s="20">
        <v>29</v>
      </c>
      <c r="L41" s="7" t="s">
        <v>26</v>
      </c>
      <c r="M41" s="7" t="s">
        <v>26</v>
      </c>
      <c r="N41" s="20">
        <v>98.7</v>
      </c>
      <c r="O41" s="7">
        <v>30</v>
      </c>
      <c r="P41" s="2">
        <v>30</v>
      </c>
      <c r="Q41" s="65" t="s">
        <v>187</v>
      </c>
      <c r="R41" s="2" t="s">
        <v>35</v>
      </c>
      <c r="S41" s="9" t="s">
        <v>180</v>
      </c>
      <c r="T41" s="9" t="s">
        <v>240</v>
      </c>
      <c r="U41" s="9" t="s">
        <v>241</v>
      </c>
      <c r="V41" s="9" t="s">
        <v>242</v>
      </c>
      <c r="W41" s="7" t="s">
        <v>35</v>
      </c>
      <c r="X41" s="7" t="s">
        <v>4</v>
      </c>
      <c r="Y41" s="7" t="s">
        <v>35</v>
      </c>
      <c r="Z41" s="74" t="s">
        <v>243</v>
      </c>
      <c r="AA41" s="74" t="s">
        <v>243</v>
      </c>
      <c r="AB41" s="74" t="s">
        <v>238</v>
      </c>
      <c r="AC41" s="2" t="s">
        <v>239</v>
      </c>
      <c r="AD41" s="69" t="s">
        <v>236</v>
      </c>
      <c r="AE41" s="40" t="s">
        <v>35</v>
      </c>
      <c r="AF41" s="7" t="s">
        <v>3</v>
      </c>
      <c r="AG41" s="2" t="s">
        <v>237</v>
      </c>
      <c r="AH41" s="2" t="s">
        <v>35</v>
      </c>
      <c r="AI41" s="2">
        <v>0.23</v>
      </c>
    </row>
    <row r="42" spans="1:35" ht="14.5">
      <c r="A42" s="50" t="s">
        <v>79</v>
      </c>
      <c r="B42" t="s">
        <v>2</v>
      </c>
      <c r="C42" s="7" t="s">
        <v>151</v>
      </c>
      <c r="D42" s="7" t="s">
        <v>23</v>
      </c>
      <c r="E42" s="7" t="s">
        <v>181</v>
      </c>
      <c r="F42" s="2" t="s">
        <v>234</v>
      </c>
      <c r="G42" s="2" t="s">
        <v>35</v>
      </c>
      <c r="H42" s="7" t="s">
        <v>26</v>
      </c>
      <c r="I42" s="7" t="s">
        <v>26</v>
      </c>
      <c r="J42" s="7" t="s">
        <v>26</v>
      </c>
      <c r="K42" s="20">
        <v>20</v>
      </c>
      <c r="L42" s="7" t="s">
        <v>26</v>
      </c>
      <c r="M42" s="7" t="s">
        <v>26</v>
      </c>
      <c r="N42" s="20">
        <v>98.8</v>
      </c>
      <c r="O42" s="7">
        <v>30</v>
      </c>
      <c r="P42" s="2">
        <v>30</v>
      </c>
      <c r="Q42" s="65" t="s">
        <v>187</v>
      </c>
      <c r="R42" s="2" t="s">
        <v>35</v>
      </c>
      <c r="S42" s="9" t="s">
        <v>180</v>
      </c>
      <c r="T42" s="9" t="s">
        <v>240</v>
      </c>
      <c r="U42" s="9" t="s">
        <v>241</v>
      </c>
      <c r="V42" s="9" t="s">
        <v>242</v>
      </c>
      <c r="W42" s="7" t="s">
        <v>35</v>
      </c>
      <c r="X42" s="7" t="s">
        <v>4</v>
      </c>
      <c r="Y42" s="7" t="s">
        <v>35</v>
      </c>
      <c r="Z42" s="74" t="s">
        <v>243</v>
      </c>
      <c r="AA42" s="74" t="s">
        <v>243</v>
      </c>
      <c r="AB42" s="74" t="s">
        <v>238</v>
      </c>
      <c r="AC42" s="2" t="s">
        <v>239</v>
      </c>
      <c r="AD42" s="69" t="s">
        <v>236</v>
      </c>
      <c r="AE42" s="40" t="s">
        <v>35</v>
      </c>
      <c r="AF42" s="7" t="s">
        <v>3</v>
      </c>
      <c r="AG42" s="2" t="s">
        <v>237</v>
      </c>
      <c r="AH42" s="2" t="s">
        <v>35</v>
      </c>
      <c r="AI42" s="2">
        <v>0.23</v>
      </c>
    </row>
    <row r="43" spans="1:35" ht="14.5">
      <c r="A43" s="50" t="s">
        <v>80</v>
      </c>
      <c r="B43" t="s">
        <v>2</v>
      </c>
      <c r="C43" s="7" t="s">
        <v>151</v>
      </c>
      <c r="D43" s="7" t="s">
        <v>23</v>
      </c>
      <c r="E43" s="7" t="s">
        <v>181</v>
      </c>
      <c r="F43" s="2" t="s">
        <v>234</v>
      </c>
      <c r="G43" s="2" t="s">
        <v>35</v>
      </c>
      <c r="H43" s="7" t="s">
        <v>26</v>
      </c>
      <c r="I43" s="7" t="s">
        <v>26</v>
      </c>
      <c r="J43" s="7" t="s">
        <v>26</v>
      </c>
      <c r="K43" s="20">
        <v>20</v>
      </c>
      <c r="L43" s="7" t="s">
        <v>26</v>
      </c>
      <c r="M43" s="7" t="s">
        <v>26</v>
      </c>
      <c r="N43" s="20">
        <v>98.8</v>
      </c>
      <c r="O43" s="7">
        <v>30</v>
      </c>
      <c r="P43" s="2">
        <v>30</v>
      </c>
      <c r="Q43" s="65" t="s">
        <v>187</v>
      </c>
      <c r="R43" s="2" t="s">
        <v>35</v>
      </c>
      <c r="S43" s="9" t="s">
        <v>180</v>
      </c>
      <c r="T43" s="9" t="s">
        <v>240</v>
      </c>
      <c r="U43" s="9" t="s">
        <v>241</v>
      </c>
      <c r="V43" s="9" t="s">
        <v>242</v>
      </c>
      <c r="W43" s="7" t="s">
        <v>35</v>
      </c>
      <c r="X43" s="7" t="s">
        <v>4</v>
      </c>
      <c r="Y43" s="7" t="s">
        <v>35</v>
      </c>
      <c r="Z43" s="74" t="s">
        <v>243</v>
      </c>
      <c r="AA43" s="74" t="s">
        <v>243</v>
      </c>
      <c r="AB43" s="74" t="s">
        <v>238</v>
      </c>
      <c r="AC43" s="2" t="s">
        <v>239</v>
      </c>
      <c r="AD43" s="69" t="s">
        <v>236</v>
      </c>
      <c r="AE43" s="40" t="s">
        <v>35</v>
      </c>
      <c r="AF43" s="7" t="s">
        <v>3</v>
      </c>
      <c r="AG43" s="2" t="s">
        <v>237</v>
      </c>
      <c r="AH43" s="2" t="s">
        <v>35</v>
      </c>
      <c r="AI43" s="2">
        <v>0.23</v>
      </c>
    </row>
    <row r="44" spans="1:35" ht="14.5">
      <c r="A44" s="50" t="s">
        <v>81</v>
      </c>
      <c r="B44" t="s">
        <v>2</v>
      </c>
      <c r="C44" s="7" t="s">
        <v>151</v>
      </c>
      <c r="D44" s="7" t="s">
        <v>23</v>
      </c>
      <c r="E44" s="7" t="s">
        <v>181</v>
      </c>
      <c r="F44" s="2" t="s">
        <v>234</v>
      </c>
      <c r="G44" s="2" t="s">
        <v>35</v>
      </c>
      <c r="H44" s="7" t="s">
        <v>26</v>
      </c>
      <c r="I44" s="7" t="s">
        <v>26</v>
      </c>
      <c r="J44" s="7" t="s">
        <v>26</v>
      </c>
      <c r="K44" s="20">
        <v>29</v>
      </c>
      <c r="L44" s="7" t="s">
        <v>26</v>
      </c>
      <c r="M44" s="7" t="s">
        <v>26</v>
      </c>
      <c r="N44" s="20">
        <v>98.7</v>
      </c>
      <c r="O44" s="7">
        <v>30</v>
      </c>
      <c r="P44" s="2">
        <v>30</v>
      </c>
      <c r="Q44" s="65" t="s">
        <v>187</v>
      </c>
      <c r="R44" s="2" t="s">
        <v>35</v>
      </c>
      <c r="S44" s="9" t="s">
        <v>180</v>
      </c>
      <c r="T44" s="9" t="s">
        <v>240</v>
      </c>
      <c r="U44" s="9" t="s">
        <v>241</v>
      </c>
      <c r="V44" s="9" t="s">
        <v>242</v>
      </c>
      <c r="W44" s="7" t="s">
        <v>35</v>
      </c>
      <c r="X44" s="7" t="s">
        <v>4</v>
      </c>
      <c r="Y44" s="7" t="s">
        <v>35</v>
      </c>
      <c r="Z44" s="74" t="s">
        <v>243</v>
      </c>
      <c r="AA44" s="74" t="s">
        <v>243</v>
      </c>
      <c r="AB44" s="74" t="s">
        <v>238</v>
      </c>
      <c r="AC44" s="2" t="s">
        <v>239</v>
      </c>
      <c r="AD44" s="69" t="s">
        <v>236</v>
      </c>
      <c r="AE44" s="40" t="s">
        <v>35</v>
      </c>
      <c r="AF44" s="7" t="s">
        <v>3</v>
      </c>
      <c r="AG44" s="2" t="s">
        <v>237</v>
      </c>
      <c r="AH44" s="2" t="s">
        <v>35</v>
      </c>
      <c r="AI44" s="2">
        <v>0.23</v>
      </c>
    </row>
    <row r="45" spans="1:35" ht="14.5">
      <c r="A45" s="50" t="s">
        <v>82</v>
      </c>
      <c r="B45" t="s">
        <v>2</v>
      </c>
      <c r="C45" s="7" t="s">
        <v>151</v>
      </c>
      <c r="D45" s="7" t="s">
        <v>23</v>
      </c>
      <c r="E45" s="7" t="s">
        <v>181</v>
      </c>
      <c r="F45" s="2" t="s">
        <v>234</v>
      </c>
      <c r="G45" s="2" t="s">
        <v>35</v>
      </c>
      <c r="H45" s="7" t="s">
        <v>26</v>
      </c>
      <c r="I45" s="7" t="s">
        <v>26</v>
      </c>
      <c r="J45" s="7" t="s">
        <v>26</v>
      </c>
      <c r="K45" s="20">
        <v>29</v>
      </c>
      <c r="L45" s="7" t="s">
        <v>26</v>
      </c>
      <c r="M45" s="7" t="s">
        <v>26</v>
      </c>
      <c r="N45" s="20">
        <v>98.7</v>
      </c>
      <c r="O45" s="7">
        <v>30</v>
      </c>
      <c r="P45" s="2">
        <v>30</v>
      </c>
      <c r="Q45" s="65" t="s">
        <v>187</v>
      </c>
      <c r="R45" s="2" t="s">
        <v>35</v>
      </c>
      <c r="S45" s="9" t="s">
        <v>180</v>
      </c>
      <c r="T45" s="9" t="s">
        <v>240</v>
      </c>
      <c r="U45" s="9" t="s">
        <v>241</v>
      </c>
      <c r="V45" s="9" t="s">
        <v>242</v>
      </c>
      <c r="W45" s="7" t="s">
        <v>35</v>
      </c>
      <c r="X45" s="7" t="s">
        <v>4</v>
      </c>
      <c r="Y45" s="7" t="s">
        <v>35</v>
      </c>
      <c r="Z45" s="74" t="s">
        <v>243</v>
      </c>
      <c r="AA45" s="74" t="s">
        <v>243</v>
      </c>
      <c r="AB45" s="74" t="s">
        <v>238</v>
      </c>
      <c r="AC45" s="2" t="s">
        <v>239</v>
      </c>
      <c r="AD45" s="69" t="s">
        <v>236</v>
      </c>
      <c r="AE45" s="40" t="s">
        <v>35</v>
      </c>
      <c r="AF45" s="7" t="s">
        <v>3</v>
      </c>
      <c r="AG45" s="2" t="s">
        <v>237</v>
      </c>
      <c r="AH45" s="2" t="s">
        <v>35</v>
      </c>
      <c r="AI45" s="2">
        <v>0.23</v>
      </c>
    </row>
    <row r="46" spans="1:35" ht="14.5">
      <c r="A46" s="50" t="s">
        <v>83</v>
      </c>
      <c r="B46" t="s">
        <v>2</v>
      </c>
      <c r="C46" s="7" t="s">
        <v>151</v>
      </c>
      <c r="D46" s="7" t="s">
        <v>23</v>
      </c>
      <c r="E46" s="7" t="s">
        <v>181</v>
      </c>
      <c r="F46" s="2" t="s">
        <v>234</v>
      </c>
      <c r="G46" s="2" t="s">
        <v>35</v>
      </c>
      <c r="H46" s="7" t="s">
        <v>26</v>
      </c>
      <c r="I46" s="7" t="s">
        <v>26</v>
      </c>
      <c r="J46" s="7" t="s">
        <v>26</v>
      </c>
      <c r="K46" s="20">
        <v>20</v>
      </c>
      <c r="L46" s="7" t="s">
        <v>26</v>
      </c>
      <c r="M46" s="7" t="s">
        <v>26</v>
      </c>
      <c r="N46" s="20">
        <v>98.8</v>
      </c>
      <c r="O46" s="7">
        <v>30</v>
      </c>
      <c r="P46" s="2">
        <v>30</v>
      </c>
      <c r="Q46" s="65" t="s">
        <v>187</v>
      </c>
      <c r="R46" s="2" t="s">
        <v>35</v>
      </c>
      <c r="S46" s="9" t="s">
        <v>180</v>
      </c>
      <c r="T46" s="9" t="s">
        <v>240</v>
      </c>
      <c r="U46" s="9" t="s">
        <v>241</v>
      </c>
      <c r="V46" s="9" t="s">
        <v>242</v>
      </c>
      <c r="W46" s="7" t="s">
        <v>35</v>
      </c>
      <c r="X46" s="7" t="s">
        <v>4</v>
      </c>
      <c r="Y46" s="7" t="s">
        <v>35</v>
      </c>
      <c r="Z46" s="74" t="s">
        <v>243</v>
      </c>
      <c r="AA46" s="74" t="s">
        <v>243</v>
      </c>
      <c r="AB46" s="74" t="s">
        <v>238</v>
      </c>
      <c r="AC46" s="2" t="s">
        <v>239</v>
      </c>
      <c r="AD46" s="69" t="s">
        <v>236</v>
      </c>
      <c r="AE46" s="40" t="s">
        <v>35</v>
      </c>
      <c r="AF46" s="7" t="s">
        <v>3</v>
      </c>
      <c r="AG46" s="2" t="s">
        <v>237</v>
      </c>
      <c r="AH46" s="2" t="s">
        <v>35</v>
      </c>
      <c r="AI46" s="2">
        <v>0.23</v>
      </c>
    </row>
    <row r="47" spans="1:35" ht="14.5">
      <c r="A47" s="50" t="s">
        <v>84</v>
      </c>
      <c r="B47" t="s">
        <v>2</v>
      </c>
      <c r="C47" s="7" t="s">
        <v>151</v>
      </c>
      <c r="D47" s="7" t="s">
        <v>23</v>
      </c>
      <c r="E47" s="7" t="s">
        <v>181</v>
      </c>
      <c r="F47" s="2" t="s">
        <v>234</v>
      </c>
      <c r="G47" s="2" t="s">
        <v>35</v>
      </c>
      <c r="H47" s="7" t="s">
        <v>26</v>
      </c>
      <c r="I47" s="7" t="s">
        <v>26</v>
      </c>
      <c r="J47" s="7" t="s">
        <v>26</v>
      </c>
      <c r="K47" s="20">
        <v>29</v>
      </c>
      <c r="L47" s="7" t="s">
        <v>26</v>
      </c>
      <c r="M47" s="7" t="s">
        <v>26</v>
      </c>
      <c r="N47" s="20">
        <v>98.7</v>
      </c>
      <c r="O47" s="7">
        <v>30</v>
      </c>
      <c r="P47" s="2">
        <v>30</v>
      </c>
      <c r="Q47" s="65" t="s">
        <v>187</v>
      </c>
      <c r="R47" s="2" t="s">
        <v>35</v>
      </c>
      <c r="S47" s="9" t="s">
        <v>180</v>
      </c>
      <c r="T47" s="9" t="s">
        <v>240</v>
      </c>
      <c r="U47" s="9" t="s">
        <v>241</v>
      </c>
      <c r="V47" s="9" t="s">
        <v>242</v>
      </c>
      <c r="W47" s="7" t="s">
        <v>35</v>
      </c>
      <c r="X47" s="7" t="s">
        <v>4</v>
      </c>
      <c r="Y47" s="7" t="s">
        <v>35</v>
      </c>
      <c r="Z47" s="74" t="s">
        <v>243</v>
      </c>
      <c r="AA47" s="74" t="s">
        <v>243</v>
      </c>
      <c r="AB47" s="74" t="s">
        <v>238</v>
      </c>
      <c r="AC47" s="2" t="s">
        <v>239</v>
      </c>
      <c r="AD47" s="69" t="s">
        <v>236</v>
      </c>
      <c r="AE47" s="40" t="s">
        <v>35</v>
      </c>
      <c r="AF47" s="7" t="s">
        <v>3</v>
      </c>
      <c r="AG47" s="2" t="s">
        <v>237</v>
      </c>
      <c r="AH47" s="2" t="s">
        <v>35</v>
      </c>
      <c r="AI47" s="2">
        <v>0.23</v>
      </c>
    </row>
    <row r="48" spans="1:35" ht="14.5">
      <c r="A48" s="50" t="s">
        <v>85</v>
      </c>
      <c r="B48" t="s">
        <v>87</v>
      </c>
      <c r="C48" s="7" t="s">
        <v>151</v>
      </c>
      <c r="D48" s="7" t="s">
        <v>23</v>
      </c>
      <c r="E48" s="7" t="s">
        <v>181</v>
      </c>
      <c r="F48" s="2" t="s">
        <v>234</v>
      </c>
      <c r="G48" s="2" t="s">
        <v>35</v>
      </c>
      <c r="H48" s="7" t="s">
        <v>26</v>
      </c>
      <c r="I48" s="7" t="s">
        <v>26</v>
      </c>
      <c r="J48" s="7" t="s">
        <v>26</v>
      </c>
      <c r="K48" s="20">
        <v>63</v>
      </c>
      <c r="L48" s="7" t="s">
        <v>26</v>
      </c>
      <c r="M48" s="7" t="s">
        <v>26</v>
      </c>
      <c r="N48" s="20">
        <v>97.1</v>
      </c>
      <c r="O48" s="7">
        <v>30</v>
      </c>
      <c r="P48" s="2">
        <v>62.6</v>
      </c>
      <c r="Q48" s="65" t="s">
        <v>186</v>
      </c>
      <c r="R48" s="2" t="s">
        <v>164</v>
      </c>
      <c r="S48" s="9" t="s">
        <v>180</v>
      </c>
      <c r="T48" s="9" t="s">
        <v>240</v>
      </c>
      <c r="U48" s="9" t="s">
        <v>241</v>
      </c>
      <c r="V48" s="9" t="s">
        <v>242</v>
      </c>
      <c r="W48" s="7" t="s">
        <v>93</v>
      </c>
      <c r="X48" s="7" t="s">
        <v>189</v>
      </c>
      <c r="Y48" s="7" t="s">
        <v>189</v>
      </c>
      <c r="Z48" s="74" t="s">
        <v>243</v>
      </c>
      <c r="AA48" s="74" t="s">
        <v>243</v>
      </c>
      <c r="AB48" s="74" t="s">
        <v>238</v>
      </c>
      <c r="AC48" s="2" t="s">
        <v>235</v>
      </c>
      <c r="AD48" s="69" t="s">
        <v>236</v>
      </c>
      <c r="AE48" s="40" t="s">
        <v>35</v>
      </c>
      <c r="AF48" s="9" t="s">
        <v>92</v>
      </c>
      <c r="AG48" s="2" t="s">
        <v>237</v>
      </c>
      <c r="AH48" s="2" t="s">
        <v>35</v>
      </c>
      <c r="AI48" s="2">
        <v>0.23</v>
      </c>
    </row>
    <row r="49" spans="1:35" ht="14.5">
      <c r="A49" s="50" t="s">
        <v>86</v>
      </c>
      <c r="B49" t="s">
        <v>87</v>
      </c>
      <c r="C49" s="7" t="s">
        <v>151</v>
      </c>
      <c r="D49" s="7" t="s">
        <v>23</v>
      </c>
      <c r="E49" s="7" t="s">
        <v>181</v>
      </c>
      <c r="F49" s="2" t="s">
        <v>234</v>
      </c>
      <c r="G49" s="2" t="s">
        <v>35</v>
      </c>
      <c r="H49" s="7" t="s">
        <v>26</v>
      </c>
      <c r="I49" s="7" t="s">
        <v>26</v>
      </c>
      <c r="J49" s="7" t="s">
        <v>26</v>
      </c>
      <c r="K49" s="20">
        <v>95</v>
      </c>
      <c r="L49" s="7" t="s">
        <v>26</v>
      </c>
      <c r="M49" s="7" t="s">
        <v>26</v>
      </c>
      <c r="N49" s="20">
        <v>97.2</v>
      </c>
      <c r="O49" s="7">
        <v>30</v>
      </c>
      <c r="P49" s="2">
        <v>94.5</v>
      </c>
      <c r="Q49" s="65" t="s">
        <v>186</v>
      </c>
      <c r="R49" s="2" t="s">
        <v>164</v>
      </c>
      <c r="S49" s="9" t="s">
        <v>180</v>
      </c>
      <c r="T49" s="9" t="s">
        <v>240</v>
      </c>
      <c r="U49" s="9" t="s">
        <v>241</v>
      </c>
      <c r="V49" s="9" t="s">
        <v>242</v>
      </c>
      <c r="W49" s="7" t="s">
        <v>93</v>
      </c>
      <c r="X49" s="7" t="s">
        <v>189</v>
      </c>
      <c r="Y49" s="7" t="s">
        <v>189</v>
      </c>
      <c r="Z49" s="74" t="s">
        <v>243</v>
      </c>
      <c r="AA49" s="74" t="s">
        <v>243</v>
      </c>
      <c r="AB49" s="74" t="s">
        <v>238</v>
      </c>
      <c r="AC49" s="2" t="s">
        <v>235</v>
      </c>
      <c r="AD49" s="69" t="s">
        <v>236</v>
      </c>
      <c r="AE49" s="40" t="s">
        <v>35</v>
      </c>
      <c r="AF49" s="9" t="s">
        <v>92</v>
      </c>
      <c r="AG49" s="2" t="s">
        <v>237</v>
      </c>
      <c r="AH49" s="2" t="s">
        <v>35</v>
      </c>
      <c r="AI49" s="2">
        <v>0.23</v>
      </c>
    </row>
    <row r="50" spans="1:35" ht="14.5">
      <c r="A50" s="33" t="s">
        <v>152</v>
      </c>
      <c r="B50" t="s">
        <v>87</v>
      </c>
      <c r="C50" s="7" t="s">
        <v>151</v>
      </c>
      <c r="D50" s="7" t="s">
        <v>23</v>
      </c>
      <c r="E50" s="7" t="s">
        <v>181</v>
      </c>
      <c r="F50" s="2" t="s">
        <v>234</v>
      </c>
      <c r="G50" s="2" t="s">
        <v>35</v>
      </c>
      <c r="H50" s="7" t="s">
        <v>26</v>
      </c>
      <c r="I50" s="7" t="s">
        <v>26</v>
      </c>
      <c r="J50" s="7" t="s">
        <v>26</v>
      </c>
      <c r="K50" s="20">
        <v>16</v>
      </c>
      <c r="L50" s="7" t="s">
        <v>26</v>
      </c>
      <c r="M50" s="7" t="s">
        <v>26</v>
      </c>
      <c r="N50" s="20">
        <v>98.9</v>
      </c>
      <c r="O50" s="7">
        <v>30</v>
      </c>
      <c r="P50" s="2" t="s">
        <v>41</v>
      </c>
      <c r="Q50" s="65" t="s">
        <v>41</v>
      </c>
      <c r="R50" s="2" t="s">
        <v>41</v>
      </c>
      <c r="S50" s="9" t="s">
        <v>180</v>
      </c>
      <c r="T50" s="9" t="s">
        <v>240</v>
      </c>
      <c r="U50" s="9" t="s">
        <v>241</v>
      </c>
      <c r="V50" s="9" t="s">
        <v>242</v>
      </c>
      <c r="W50" s="7" t="s">
        <v>41</v>
      </c>
      <c r="X50" s="7" t="s">
        <v>41</v>
      </c>
      <c r="Y50" s="7" t="s">
        <v>41</v>
      </c>
      <c r="Z50" s="74" t="s">
        <v>243</v>
      </c>
      <c r="AA50" s="74" t="s">
        <v>243</v>
      </c>
      <c r="AB50" s="74" t="s">
        <v>238</v>
      </c>
      <c r="AC50" s="2" t="s">
        <v>235</v>
      </c>
      <c r="AD50" s="69" t="s">
        <v>236</v>
      </c>
      <c r="AE50" s="40" t="s">
        <v>35</v>
      </c>
      <c r="AF50" s="7" t="s">
        <v>41</v>
      </c>
      <c r="AG50" s="2" t="s">
        <v>41</v>
      </c>
      <c r="AH50" s="2" t="s">
        <v>41</v>
      </c>
      <c r="AI50" s="2" t="s">
        <v>41</v>
      </c>
    </row>
    <row r="51" spans="1:35" ht="14.5">
      <c r="A51" s="33" t="s">
        <v>153</v>
      </c>
      <c r="B51" t="s">
        <v>87</v>
      </c>
      <c r="C51" s="7" t="s">
        <v>151</v>
      </c>
      <c r="D51" s="7" t="s">
        <v>23</v>
      </c>
      <c r="E51" s="7" t="s">
        <v>181</v>
      </c>
      <c r="F51" s="2" t="s">
        <v>234</v>
      </c>
      <c r="G51" s="2" t="s">
        <v>35</v>
      </c>
      <c r="H51" s="7" t="s">
        <v>26</v>
      </c>
      <c r="I51" s="7" t="s">
        <v>26</v>
      </c>
      <c r="J51" s="7" t="s">
        <v>26</v>
      </c>
      <c r="K51" s="20">
        <v>30</v>
      </c>
      <c r="L51" s="7" t="s">
        <v>26</v>
      </c>
      <c r="M51" s="7" t="s">
        <v>26</v>
      </c>
      <c r="N51" s="20">
        <v>97.6</v>
      </c>
      <c r="O51" s="7">
        <v>30</v>
      </c>
      <c r="P51" s="2" t="s">
        <v>41</v>
      </c>
      <c r="Q51" s="65" t="s">
        <v>41</v>
      </c>
      <c r="R51" s="2" t="s">
        <v>41</v>
      </c>
      <c r="S51" s="9" t="s">
        <v>180</v>
      </c>
      <c r="T51" s="9" t="s">
        <v>240</v>
      </c>
      <c r="U51" s="9" t="s">
        <v>241</v>
      </c>
      <c r="V51" s="9" t="s">
        <v>242</v>
      </c>
      <c r="W51" s="7" t="s">
        <v>41</v>
      </c>
      <c r="X51" s="7" t="s">
        <v>41</v>
      </c>
      <c r="Y51" s="7" t="s">
        <v>41</v>
      </c>
      <c r="Z51" s="74" t="s">
        <v>243</v>
      </c>
      <c r="AA51" s="74" t="s">
        <v>243</v>
      </c>
      <c r="AB51" s="74" t="s">
        <v>238</v>
      </c>
      <c r="AC51" s="2" t="s">
        <v>235</v>
      </c>
      <c r="AD51" s="69" t="s">
        <v>236</v>
      </c>
      <c r="AE51" s="40" t="s">
        <v>35</v>
      </c>
      <c r="AF51" s="7" t="s">
        <v>41</v>
      </c>
      <c r="AG51" s="2" t="s">
        <v>41</v>
      </c>
      <c r="AH51" s="2" t="s">
        <v>41</v>
      </c>
      <c r="AI51" s="2" t="s">
        <v>41</v>
      </c>
    </row>
    <row r="52" spans="1:35" ht="14.5">
      <c r="A52" s="33" t="s">
        <v>154</v>
      </c>
      <c r="B52" t="s">
        <v>87</v>
      </c>
      <c r="C52" s="7" t="s">
        <v>151</v>
      </c>
      <c r="D52" s="7" t="s">
        <v>23</v>
      </c>
      <c r="E52" s="7" t="s">
        <v>181</v>
      </c>
      <c r="F52" s="2" t="s">
        <v>234</v>
      </c>
      <c r="G52" s="2" t="s">
        <v>35</v>
      </c>
      <c r="H52" s="7" t="s">
        <v>26</v>
      </c>
      <c r="I52" s="7" t="s">
        <v>26</v>
      </c>
      <c r="J52" s="7" t="s">
        <v>26</v>
      </c>
      <c r="K52" s="20">
        <v>39</v>
      </c>
      <c r="L52" s="7" t="s">
        <v>26</v>
      </c>
      <c r="M52" s="7" t="s">
        <v>26</v>
      </c>
      <c r="N52" s="20">
        <v>97</v>
      </c>
      <c r="O52" s="7">
        <v>30</v>
      </c>
      <c r="P52" s="2" t="s">
        <v>41</v>
      </c>
      <c r="Q52" s="65" t="s">
        <v>41</v>
      </c>
      <c r="R52" s="2" t="s">
        <v>41</v>
      </c>
      <c r="S52" s="9" t="s">
        <v>180</v>
      </c>
      <c r="T52" s="9" t="s">
        <v>240</v>
      </c>
      <c r="U52" s="9" t="s">
        <v>241</v>
      </c>
      <c r="V52" s="9" t="s">
        <v>242</v>
      </c>
      <c r="W52" s="7" t="s">
        <v>41</v>
      </c>
      <c r="X52" s="7" t="s">
        <v>41</v>
      </c>
      <c r="Y52" s="7" t="s">
        <v>41</v>
      </c>
      <c r="Z52" s="74" t="s">
        <v>243</v>
      </c>
      <c r="AA52" s="74" t="s">
        <v>243</v>
      </c>
      <c r="AB52" s="74" t="s">
        <v>238</v>
      </c>
      <c r="AC52" s="2" t="s">
        <v>235</v>
      </c>
      <c r="AD52" s="69" t="s">
        <v>236</v>
      </c>
      <c r="AE52" s="40" t="s">
        <v>35</v>
      </c>
      <c r="AF52" s="7" t="s">
        <v>41</v>
      </c>
      <c r="AG52" s="2" t="s">
        <v>41</v>
      </c>
      <c r="AH52" s="2" t="s">
        <v>41</v>
      </c>
      <c r="AI52" s="2" t="s">
        <v>41</v>
      </c>
    </row>
    <row r="53" spans="1:35" ht="14.5">
      <c r="A53" s="33" t="s">
        <v>155</v>
      </c>
      <c r="B53" t="s">
        <v>87</v>
      </c>
      <c r="C53" s="7" t="s">
        <v>151</v>
      </c>
      <c r="D53" s="7" t="s">
        <v>23</v>
      </c>
      <c r="E53" s="7" t="s">
        <v>181</v>
      </c>
      <c r="F53" s="2" t="s">
        <v>234</v>
      </c>
      <c r="G53" s="2" t="s">
        <v>35</v>
      </c>
      <c r="H53" s="7" t="s">
        <v>26</v>
      </c>
      <c r="I53" s="7" t="s">
        <v>26</v>
      </c>
      <c r="J53" s="7" t="s">
        <v>26</v>
      </c>
      <c r="K53" s="20">
        <v>16</v>
      </c>
      <c r="L53" s="7" t="s">
        <v>26</v>
      </c>
      <c r="M53" s="7" t="s">
        <v>26</v>
      </c>
      <c r="N53" s="20">
        <v>98.9</v>
      </c>
      <c r="O53" s="7">
        <v>30</v>
      </c>
      <c r="P53" s="2">
        <v>15.3</v>
      </c>
      <c r="Q53" s="65" t="s">
        <v>186</v>
      </c>
      <c r="R53" s="2" t="s">
        <v>164</v>
      </c>
      <c r="S53" s="9" t="s">
        <v>180</v>
      </c>
      <c r="T53" s="9" t="s">
        <v>240</v>
      </c>
      <c r="U53" s="9" t="s">
        <v>241</v>
      </c>
      <c r="V53" s="9" t="s">
        <v>242</v>
      </c>
      <c r="W53" s="7" t="s">
        <v>93</v>
      </c>
      <c r="X53" s="7" t="s">
        <v>189</v>
      </c>
      <c r="Y53" s="7" t="s">
        <v>189</v>
      </c>
      <c r="Z53" s="74" t="s">
        <v>243</v>
      </c>
      <c r="AA53" s="74" t="s">
        <v>243</v>
      </c>
      <c r="AB53" s="74" t="s">
        <v>238</v>
      </c>
      <c r="AC53" s="2" t="s">
        <v>235</v>
      </c>
      <c r="AD53" s="69" t="s">
        <v>236</v>
      </c>
      <c r="AE53" s="40" t="s">
        <v>35</v>
      </c>
      <c r="AF53" s="7" t="s">
        <v>3</v>
      </c>
      <c r="AG53" s="2" t="s">
        <v>237</v>
      </c>
      <c r="AH53" s="2" t="s">
        <v>35</v>
      </c>
      <c r="AI53" s="2">
        <v>0.23</v>
      </c>
    </row>
    <row r="54" spans="1:35" ht="14.5">
      <c r="A54" s="33" t="s">
        <v>156</v>
      </c>
      <c r="B54" t="s">
        <v>87</v>
      </c>
      <c r="C54" s="7" t="s">
        <v>151</v>
      </c>
      <c r="D54" s="7" t="s">
        <v>23</v>
      </c>
      <c r="E54" s="7" t="s">
        <v>181</v>
      </c>
      <c r="F54" s="2" t="s">
        <v>234</v>
      </c>
      <c r="G54" s="2" t="s">
        <v>35</v>
      </c>
      <c r="H54" s="7" t="s">
        <v>26</v>
      </c>
      <c r="I54" s="7" t="s">
        <v>26</v>
      </c>
      <c r="J54" s="7" t="s">
        <v>26</v>
      </c>
      <c r="K54" s="20">
        <v>30</v>
      </c>
      <c r="L54" s="7" t="s">
        <v>26</v>
      </c>
      <c r="M54" s="7" t="s">
        <v>26</v>
      </c>
      <c r="N54" s="20">
        <v>97.6</v>
      </c>
      <c r="O54" s="7">
        <v>30</v>
      </c>
      <c r="P54" s="2">
        <v>30.1</v>
      </c>
      <c r="Q54" s="65" t="s">
        <v>186</v>
      </c>
      <c r="R54" s="2" t="s">
        <v>164</v>
      </c>
      <c r="S54" s="9" t="s">
        <v>180</v>
      </c>
      <c r="T54" s="9" t="s">
        <v>240</v>
      </c>
      <c r="U54" s="9" t="s">
        <v>241</v>
      </c>
      <c r="V54" s="9" t="s">
        <v>242</v>
      </c>
      <c r="W54" s="7" t="s">
        <v>93</v>
      </c>
      <c r="X54" s="7" t="s">
        <v>189</v>
      </c>
      <c r="Y54" s="7" t="s">
        <v>189</v>
      </c>
      <c r="Z54" s="74" t="s">
        <v>243</v>
      </c>
      <c r="AA54" s="74" t="s">
        <v>243</v>
      </c>
      <c r="AB54" s="74" t="s">
        <v>238</v>
      </c>
      <c r="AC54" s="2" t="s">
        <v>235</v>
      </c>
      <c r="AD54" s="69" t="s">
        <v>236</v>
      </c>
      <c r="AE54" s="40" t="s">
        <v>35</v>
      </c>
      <c r="AF54" s="7" t="s">
        <v>3</v>
      </c>
      <c r="AG54" s="2" t="s">
        <v>237</v>
      </c>
      <c r="AH54" s="2" t="s">
        <v>35</v>
      </c>
      <c r="AI54" s="2">
        <v>0.23</v>
      </c>
    </row>
    <row r="55" spans="1:35" ht="14.5">
      <c r="A55" t="s">
        <v>157</v>
      </c>
      <c r="B55" t="s">
        <v>87</v>
      </c>
      <c r="C55" s="7" t="s">
        <v>151</v>
      </c>
      <c r="D55" s="7" t="s">
        <v>23</v>
      </c>
      <c r="E55" s="7" t="s">
        <v>181</v>
      </c>
      <c r="F55" s="2" t="s">
        <v>234</v>
      </c>
      <c r="G55" s="2" t="s">
        <v>35</v>
      </c>
      <c r="H55" s="34" t="s">
        <v>35</v>
      </c>
      <c r="I55" s="7" t="s">
        <v>41</v>
      </c>
      <c r="J55" s="7" t="s">
        <v>41</v>
      </c>
      <c r="K55" s="20">
        <v>23</v>
      </c>
      <c r="L55" s="7" t="s">
        <v>41</v>
      </c>
      <c r="M55" s="7" t="s">
        <v>41</v>
      </c>
      <c r="N55" s="2" t="s">
        <v>41</v>
      </c>
      <c r="O55" s="7">
        <v>37</v>
      </c>
      <c r="P55" s="20">
        <v>23.2</v>
      </c>
      <c r="Q55" s="65" t="s">
        <v>41</v>
      </c>
      <c r="R55" s="2" t="s">
        <v>41</v>
      </c>
      <c r="S55" s="7" t="s">
        <v>41</v>
      </c>
      <c r="T55" s="9" t="s">
        <v>240</v>
      </c>
      <c r="U55" s="9" t="s">
        <v>241</v>
      </c>
      <c r="V55" s="9" t="s">
        <v>242</v>
      </c>
      <c r="W55" s="7" t="s">
        <v>41</v>
      </c>
      <c r="X55" s="7" t="s">
        <v>41</v>
      </c>
      <c r="Y55" s="7" t="s">
        <v>41</v>
      </c>
      <c r="Z55" s="74" t="s">
        <v>243</v>
      </c>
      <c r="AA55" s="74" t="s">
        <v>243</v>
      </c>
      <c r="AB55" s="74" t="s">
        <v>238</v>
      </c>
      <c r="AC55" s="2" t="s">
        <v>235</v>
      </c>
      <c r="AD55" s="69" t="s">
        <v>236</v>
      </c>
      <c r="AE55" s="40" t="s">
        <v>41</v>
      </c>
      <c r="AF55" s="9" t="s">
        <v>41</v>
      </c>
      <c r="AG55" s="2" t="s">
        <v>41</v>
      </c>
      <c r="AH55" s="20" t="s">
        <v>41</v>
      </c>
      <c r="AI55" s="2" t="s">
        <v>41</v>
      </c>
    </row>
    <row r="56" spans="1:35" ht="14.5">
      <c r="A56" s="72" t="s">
        <v>254</v>
      </c>
      <c r="B56" t="s">
        <v>2</v>
      </c>
      <c r="C56" s="7" t="s">
        <v>151</v>
      </c>
      <c r="D56" s="7" t="s">
        <v>23</v>
      </c>
      <c r="E56" s="7" t="s">
        <v>181</v>
      </c>
      <c r="F56" s="2" t="s">
        <v>234</v>
      </c>
      <c r="G56" s="2" t="s">
        <v>35</v>
      </c>
      <c r="H56" s="2" t="s">
        <v>26</v>
      </c>
      <c r="I56" s="2" t="s">
        <v>26</v>
      </c>
      <c r="J56" s="2" t="s">
        <v>26</v>
      </c>
      <c r="K56" s="20">
        <v>19.5</v>
      </c>
      <c r="L56" s="2" t="s">
        <v>26</v>
      </c>
      <c r="M56" s="2" t="s">
        <v>26</v>
      </c>
      <c r="N56" s="2">
        <v>94</v>
      </c>
      <c r="O56" s="2">
        <v>30</v>
      </c>
      <c r="P56" s="20">
        <v>24.5</v>
      </c>
      <c r="Q56" s="20" t="s">
        <v>163</v>
      </c>
      <c r="R56" s="2" t="s">
        <v>164</v>
      </c>
      <c r="S56" s="9" t="s">
        <v>180</v>
      </c>
      <c r="T56" s="9" t="s">
        <v>240</v>
      </c>
      <c r="U56" s="9" t="s">
        <v>241</v>
      </c>
      <c r="V56" s="9" t="s">
        <v>242</v>
      </c>
      <c r="W56" s="7" t="s">
        <v>35</v>
      </c>
      <c r="X56" s="7" t="s">
        <v>4</v>
      </c>
      <c r="Y56" s="7" t="s">
        <v>35</v>
      </c>
      <c r="Z56" s="74" t="s">
        <v>243</v>
      </c>
      <c r="AA56" s="74" t="s">
        <v>243</v>
      </c>
      <c r="AB56" s="74" t="s">
        <v>238</v>
      </c>
      <c r="AC56" s="2" t="s">
        <v>235</v>
      </c>
      <c r="AD56" s="69" t="s">
        <v>269</v>
      </c>
      <c r="AE56" s="40" t="s">
        <v>35</v>
      </c>
      <c r="AF56" s="48" t="s">
        <v>283</v>
      </c>
      <c r="AG56" s="2" t="s">
        <v>237</v>
      </c>
      <c r="AH56" s="2" t="s">
        <v>35</v>
      </c>
      <c r="AI56" s="2">
        <v>0.2</v>
      </c>
    </row>
    <row r="57" spans="1:35" ht="14.5">
      <c r="A57" s="72" t="s">
        <v>256</v>
      </c>
      <c r="B57" t="s">
        <v>2</v>
      </c>
      <c r="C57" s="7" t="s">
        <v>151</v>
      </c>
      <c r="D57" s="7" t="s">
        <v>23</v>
      </c>
      <c r="E57" s="7" t="s">
        <v>181</v>
      </c>
      <c r="F57" s="2" t="s">
        <v>234</v>
      </c>
      <c r="G57" s="2" t="s">
        <v>35</v>
      </c>
      <c r="H57" s="2" t="s">
        <v>26</v>
      </c>
      <c r="I57" s="2" t="s">
        <v>26</v>
      </c>
      <c r="J57" s="2" t="s">
        <v>26</v>
      </c>
      <c r="K57" s="2">
        <v>23.8</v>
      </c>
      <c r="L57" s="2" t="s">
        <v>26</v>
      </c>
      <c r="M57" s="2" t="s">
        <v>26</v>
      </c>
      <c r="N57" s="2">
        <v>94</v>
      </c>
      <c r="O57" s="2">
        <v>30</v>
      </c>
      <c r="P57" s="2">
        <v>24.5</v>
      </c>
      <c r="Q57" s="65" t="s">
        <v>186</v>
      </c>
      <c r="R57" s="2" t="s">
        <v>164</v>
      </c>
      <c r="S57" s="9" t="s">
        <v>180</v>
      </c>
      <c r="T57" s="9" t="s">
        <v>240</v>
      </c>
      <c r="U57" s="9" t="s">
        <v>241</v>
      </c>
      <c r="V57" s="9" t="s">
        <v>242</v>
      </c>
      <c r="W57" s="7" t="s">
        <v>41</v>
      </c>
      <c r="X57" s="7" t="s">
        <v>41</v>
      </c>
      <c r="Y57" s="7" t="s">
        <v>41</v>
      </c>
      <c r="Z57" s="74" t="s">
        <v>243</v>
      </c>
      <c r="AA57" s="74" t="s">
        <v>243</v>
      </c>
      <c r="AB57" s="74" t="s">
        <v>238</v>
      </c>
      <c r="AC57" s="2" t="s">
        <v>235</v>
      </c>
      <c r="AD57" s="69" t="s">
        <v>270</v>
      </c>
      <c r="AE57" s="40" t="s">
        <v>35</v>
      </c>
      <c r="AF57" s="47" t="s">
        <v>283</v>
      </c>
      <c r="AG57" s="2" t="s">
        <v>237</v>
      </c>
      <c r="AH57" s="2" t="s">
        <v>35</v>
      </c>
      <c r="AI57" s="2">
        <v>0.2</v>
      </c>
    </row>
    <row r="58" spans="1:35" ht="14.5">
      <c r="A58" s="72" t="s">
        <v>257</v>
      </c>
      <c r="B58" t="s">
        <v>2</v>
      </c>
      <c r="C58" s="7" t="s">
        <v>151</v>
      </c>
      <c r="D58" s="7" t="s">
        <v>23</v>
      </c>
      <c r="E58" s="7" t="s">
        <v>181</v>
      </c>
      <c r="F58" s="2" t="s">
        <v>234</v>
      </c>
      <c r="G58" s="2" t="s">
        <v>35</v>
      </c>
      <c r="H58" s="2" t="s">
        <v>26</v>
      </c>
      <c r="I58" s="2" t="s">
        <v>26</v>
      </c>
      <c r="J58" s="2" t="s">
        <v>26</v>
      </c>
      <c r="K58" s="2">
        <v>19.5</v>
      </c>
      <c r="L58" s="2" t="s">
        <v>26</v>
      </c>
      <c r="M58" s="2" t="s">
        <v>26</v>
      </c>
      <c r="N58" s="2">
        <v>94</v>
      </c>
      <c r="O58" s="2">
        <v>30</v>
      </c>
      <c r="P58" s="2">
        <v>24.5</v>
      </c>
      <c r="Q58" s="20" t="s">
        <v>163</v>
      </c>
      <c r="R58" s="2" t="s">
        <v>164</v>
      </c>
      <c r="S58" s="9" t="s">
        <v>180</v>
      </c>
      <c r="T58" s="9" t="s">
        <v>240</v>
      </c>
      <c r="U58" s="9" t="s">
        <v>241</v>
      </c>
      <c r="V58" s="9" t="s">
        <v>242</v>
      </c>
      <c r="W58" s="7" t="s">
        <v>35</v>
      </c>
      <c r="X58" s="7" t="s">
        <v>4</v>
      </c>
      <c r="Y58" s="7" t="s">
        <v>35</v>
      </c>
      <c r="Z58" s="74" t="s">
        <v>243</v>
      </c>
      <c r="AA58" s="74" t="s">
        <v>243</v>
      </c>
      <c r="AB58" s="74" t="s">
        <v>238</v>
      </c>
      <c r="AC58" s="2" t="s">
        <v>235</v>
      </c>
      <c r="AD58" s="69" t="s">
        <v>271</v>
      </c>
      <c r="AE58" s="40" t="s">
        <v>35</v>
      </c>
      <c r="AF58" s="47" t="s">
        <v>283</v>
      </c>
      <c r="AG58" s="2" t="s">
        <v>237</v>
      </c>
      <c r="AH58" s="2" t="s">
        <v>35</v>
      </c>
      <c r="AI58" s="2">
        <v>0.2</v>
      </c>
    </row>
    <row r="59" spans="1:35" ht="14.5">
      <c r="A59" s="72" t="s">
        <v>258</v>
      </c>
      <c r="B59" t="s">
        <v>2</v>
      </c>
      <c r="C59" s="7" t="s">
        <v>151</v>
      </c>
      <c r="D59" s="7" t="s">
        <v>23</v>
      </c>
      <c r="E59" s="7" t="s">
        <v>181</v>
      </c>
      <c r="F59" s="2" t="s">
        <v>234</v>
      </c>
      <c r="G59" s="2" t="s">
        <v>35</v>
      </c>
      <c r="H59" s="2" t="s">
        <v>26</v>
      </c>
      <c r="I59" s="2" t="s">
        <v>26</v>
      </c>
      <c r="J59" s="2" t="s">
        <v>26</v>
      </c>
      <c r="K59" s="2">
        <v>23.8</v>
      </c>
      <c r="L59" s="2" t="s">
        <v>26</v>
      </c>
      <c r="M59" s="2" t="s">
        <v>26</v>
      </c>
      <c r="N59" s="2">
        <v>94</v>
      </c>
      <c r="O59" s="2">
        <v>30</v>
      </c>
      <c r="P59" s="2">
        <v>24.5</v>
      </c>
      <c r="Q59" s="65" t="s">
        <v>186</v>
      </c>
      <c r="R59" s="2" t="s">
        <v>164</v>
      </c>
      <c r="S59" s="9" t="s">
        <v>180</v>
      </c>
      <c r="T59" s="9" t="s">
        <v>240</v>
      </c>
      <c r="U59" s="9" t="s">
        <v>241</v>
      </c>
      <c r="V59" s="9" t="s">
        <v>242</v>
      </c>
      <c r="W59" s="7" t="s">
        <v>41</v>
      </c>
      <c r="X59" s="7" t="s">
        <v>41</v>
      </c>
      <c r="Y59" s="7" t="s">
        <v>41</v>
      </c>
      <c r="Z59" s="74" t="s">
        <v>243</v>
      </c>
      <c r="AA59" s="74" t="s">
        <v>243</v>
      </c>
      <c r="AB59" s="74" t="s">
        <v>238</v>
      </c>
      <c r="AC59" s="2" t="s">
        <v>235</v>
      </c>
      <c r="AD59" s="69" t="s">
        <v>272</v>
      </c>
      <c r="AE59" s="40" t="s">
        <v>35</v>
      </c>
      <c r="AF59" s="47" t="s">
        <v>283</v>
      </c>
      <c r="AG59" s="2" t="s">
        <v>237</v>
      </c>
      <c r="AH59" s="2" t="s">
        <v>35</v>
      </c>
      <c r="AI59" s="2">
        <v>0.2</v>
      </c>
    </row>
    <row r="60" spans="1:35" ht="14.5">
      <c r="A60" s="73" t="s">
        <v>259</v>
      </c>
      <c r="B60" t="s">
        <v>2</v>
      </c>
      <c r="C60" s="7" t="s">
        <v>151</v>
      </c>
      <c r="D60" s="7" t="s">
        <v>23</v>
      </c>
      <c r="E60" s="7" t="s">
        <v>181</v>
      </c>
      <c r="F60" s="2" t="s">
        <v>234</v>
      </c>
      <c r="G60" s="2" t="s">
        <v>35</v>
      </c>
      <c r="H60" s="2" t="s">
        <v>26</v>
      </c>
      <c r="I60" s="2" t="s">
        <v>26</v>
      </c>
      <c r="J60" s="2" t="s">
        <v>26</v>
      </c>
      <c r="K60" s="2">
        <v>23.8</v>
      </c>
      <c r="L60" s="2" t="s">
        <v>26</v>
      </c>
      <c r="M60" s="2" t="s">
        <v>26</v>
      </c>
      <c r="N60" s="2">
        <v>94</v>
      </c>
      <c r="O60" s="2">
        <v>30</v>
      </c>
      <c r="P60" s="2">
        <v>24.5</v>
      </c>
      <c r="Q60" s="65" t="s">
        <v>186</v>
      </c>
      <c r="R60" s="2" t="s">
        <v>164</v>
      </c>
      <c r="S60" s="9" t="s">
        <v>180</v>
      </c>
      <c r="T60" s="9" t="s">
        <v>240</v>
      </c>
      <c r="U60" s="9" t="s">
        <v>241</v>
      </c>
      <c r="V60" s="9" t="s">
        <v>242</v>
      </c>
      <c r="W60" s="7" t="s">
        <v>41</v>
      </c>
      <c r="X60" s="7" t="s">
        <v>41</v>
      </c>
      <c r="Y60" s="7" t="s">
        <v>41</v>
      </c>
      <c r="Z60" s="74" t="s">
        <v>243</v>
      </c>
      <c r="AA60" s="74" t="s">
        <v>243</v>
      </c>
      <c r="AB60" s="74" t="s">
        <v>238</v>
      </c>
      <c r="AC60" s="2" t="s">
        <v>235</v>
      </c>
      <c r="AD60" s="69" t="s">
        <v>273</v>
      </c>
      <c r="AE60" s="40" t="s">
        <v>35</v>
      </c>
      <c r="AF60" s="47" t="s">
        <v>283</v>
      </c>
      <c r="AG60" s="2" t="s">
        <v>237</v>
      </c>
      <c r="AH60" s="2" t="s">
        <v>35</v>
      </c>
      <c r="AI60" s="2">
        <v>0.2</v>
      </c>
    </row>
    <row r="61" spans="1:35" ht="14.5">
      <c r="A61" s="73" t="s">
        <v>260</v>
      </c>
      <c r="B61" t="s">
        <v>2</v>
      </c>
      <c r="C61" s="7" t="s">
        <v>151</v>
      </c>
      <c r="D61" s="7" t="s">
        <v>23</v>
      </c>
      <c r="E61" s="7" t="s">
        <v>181</v>
      </c>
      <c r="F61" s="2" t="s">
        <v>234</v>
      </c>
      <c r="G61" s="2" t="s">
        <v>35</v>
      </c>
      <c r="H61" s="2" t="s">
        <v>26</v>
      </c>
      <c r="I61" s="2" t="s">
        <v>26</v>
      </c>
      <c r="J61" s="2" t="s">
        <v>26</v>
      </c>
      <c r="K61" s="2">
        <v>33.6</v>
      </c>
      <c r="L61" s="2" t="s">
        <v>26</v>
      </c>
      <c r="M61" s="2" t="s">
        <v>26</v>
      </c>
      <c r="N61" s="2">
        <v>94</v>
      </c>
      <c r="O61" s="2">
        <v>30</v>
      </c>
      <c r="P61" s="2">
        <v>33.6</v>
      </c>
      <c r="Q61" s="65" t="s">
        <v>186</v>
      </c>
      <c r="R61" s="2" t="s">
        <v>164</v>
      </c>
      <c r="S61" s="9" t="s">
        <v>180</v>
      </c>
      <c r="T61" s="9" t="s">
        <v>240</v>
      </c>
      <c r="U61" s="9" t="s">
        <v>241</v>
      </c>
      <c r="V61" s="9" t="s">
        <v>242</v>
      </c>
      <c r="W61" s="7" t="s">
        <v>41</v>
      </c>
      <c r="X61" s="7" t="s">
        <v>41</v>
      </c>
      <c r="Y61" s="7" t="s">
        <v>41</v>
      </c>
      <c r="Z61" s="74" t="s">
        <v>243</v>
      </c>
      <c r="AA61" s="74" t="s">
        <v>243</v>
      </c>
      <c r="AB61" s="74" t="s">
        <v>238</v>
      </c>
      <c r="AC61" s="2" t="s">
        <v>235</v>
      </c>
      <c r="AD61" s="69" t="s">
        <v>274</v>
      </c>
      <c r="AE61" s="40" t="s">
        <v>35</v>
      </c>
      <c r="AF61" s="47" t="s">
        <v>284</v>
      </c>
      <c r="AG61" s="2" t="s">
        <v>237</v>
      </c>
      <c r="AH61" s="2" t="s">
        <v>35</v>
      </c>
      <c r="AI61" s="2">
        <v>0.2</v>
      </c>
    </row>
    <row r="62" spans="1:35" ht="14.5">
      <c r="A62" s="73" t="s">
        <v>261</v>
      </c>
      <c r="B62" t="s">
        <v>2</v>
      </c>
      <c r="C62" s="7" t="s">
        <v>151</v>
      </c>
      <c r="D62" s="7" t="s">
        <v>23</v>
      </c>
      <c r="E62" s="7" t="s">
        <v>181</v>
      </c>
      <c r="F62" s="2" t="s">
        <v>234</v>
      </c>
      <c r="G62" s="2" t="s">
        <v>35</v>
      </c>
      <c r="H62" s="2" t="s">
        <v>26</v>
      </c>
      <c r="I62" s="2" t="s">
        <v>26</v>
      </c>
      <c r="J62" s="2" t="s">
        <v>26</v>
      </c>
      <c r="K62" s="2">
        <v>42.63</v>
      </c>
      <c r="L62" s="2" t="s">
        <v>26</v>
      </c>
      <c r="M62" s="2" t="s">
        <v>26</v>
      </c>
      <c r="N62" s="2">
        <v>94</v>
      </c>
      <c r="O62" s="2">
        <v>30</v>
      </c>
      <c r="P62" s="2">
        <v>42.63</v>
      </c>
      <c r="Q62" s="65" t="s">
        <v>186</v>
      </c>
      <c r="R62" s="2" t="s">
        <v>164</v>
      </c>
      <c r="S62" s="9" t="s">
        <v>180</v>
      </c>
      <c r="T62" s="9" t="s">
        <v>240</v>
      </c>
      <c r="U62" s="9" t="s">
        <v>241</v>
      </c>
      <c r="V62" s="9" t="s">
        <v>242</v>
      </c>
      <c r="W62" s="7" t="s">
        <v>41</v>
      </c>
      <c r="X62" s="7" t="s">
        <v>41</v>
      </c>
      <c r="Y62" s="7" t="s">
        <v>41</v>
      </c>
      <c r="Z62" s="74" t="s">
        <v>243</v>
      </c>
      <c r="AA62" s="74" t="s">
        <v>243</v>
      </c>
      <c r="AB62" s="74" t="s">
        <v>238</v>
      </c>
      <c r="AC62" s="2" t="s">
        <v>235</v>
      </c>
      <c r="AD62" s="69" t="s">
        <v>275</v>
      </c>
      <c r="AE62" s="40" t="s">
        <v>35</v>
      </c>
      <c r="AF62" s="47" t="s">
        <v>88</v>
      </c>
      <c r="AG62" s="2" t="s">
        <v>237</v>
      </c>
      <c r="AH62" s="2" t="s">
        <v>35</v>
      </c>
      <c r="AI62" s="2">
        <v>0.2</v>
      </c>
    </row>
    <row r="63" spans="1:35" ht="14.5">
      <c r="A63" s="72" t="s">
        <v>262</v>
      </c>
      <c r="B63" t="s">
        <v>2</v>
      </c>
      <c r="C63" s="7" t="s">
        <v>151</v>
      </c>
      <c r="D63" s="7" t="s">
        <v>23</v>
      </c>
      <c r="E63" s="7" t="s">
        <v>181</v>
      </c>
      <c r="F63" s="2" t="s">
        <v>234</v>
      </c>
      <c r="G63" s="2" t="s">
        <v>35</v>
      </c>
      <c r="H63" s="2" t="s">
        <v>26</v>
      </c>
      <c r="I63" s="2" t="s">
        <v>26</v>
      </c>
      <c r="J63" s="2" t="s">
        <v>26</v>
      </c>
      <c r="K63" s="2">
        <v>23.8</v>
      </c>
      <c r="L63" s="2" t="s">
        <v>26</v>
      </c>
      <c r="M63" s="2" t="s">
        <v>26</v>
      </c>
      <c r="N63" s="2">
        <v>94</v>
      </c>
      <c r="O63" s="2">
        <v>30</v>
      </c>
      <c r="P63" s="2">
        <v>24.5</v>
      </c>
      <c r="Q63" s="65" t="s">
        <v>186</v>
      </c>
      <c r="R63" s="2" t="s">
        <v>164</v>
      </c>
      <c r="S63" s="9" t="s">
        <v>180</v>
      </c>
      <c r="T63" s="9" t="s">
        <v>240</v>
      </c>
      <c r="U63" s="9" t="s">
        <v>241</v>
      </c>
      <c r="V63" s="9" t="s">
        <v>242</v>
      </c>
      <c r="W63" s="7" t="s">
        <v>41</v>
      </c>
      <c r="X63" s="7" t="s">
        <v>41</v>
      </c>
      <c r="Y63" s="7" t="s">
        <v>41</v>
      </c>
      <c r="Z63" s="74" t="s">
        <v>243</v>
      </c>
      <c r="AA63" s="74" t="s">
        <v>243</v>
      </c>
      <c r="AB63" s="74" t="s">
        <v>238</v>
      </c>
      <c r="AC63" s="2" t="s">
        <v>235</v>
      </c>
      <c r="AD63" s="69" t="s">
        <v>276</v>
      </c>
      <c r="AE63" s="40" t="s">
        <v>35</v>
      </c>
      <c r="AF63" s="47" t="s">
        <v>283</v>
      </c>
      <c r="AG63" s="2" t="s">
        <v>237</v>
      </c>
      <c r="AH63" s="2" t="s">
        <v>35</v>
      </c>
      <c r="AI63" s="2">
        <v>0.2</v>
      </c>
    </row>
    <row r="64" spans="1:35" ht="14.5">
      <c r="A64" s="72" t="s">
        <v>263</v>
      </c>
      <c r="B64" t="s">
        <v>2</v>
      </c>
      <c r="C64" s="7" t="s">
        <v>151</v>
      </c>
      <c r="D64" s="7" t="s">
        <v>23</v>
      </c>
      <c r="E64" s="7" t="s">
        <v>181</v>
      </c>
      <c r="F64" s="2" t="s">
        <v>234</v>
      </c>
      <c r="G64" s="2" t="s">
        <v>35</v>
      </c>
      <c r="H64" s="2" t="s">
        <v>26</v>
      </c>
      <c r="I64" s="2" t="s">
        <v>26</v>
      </c>
      <c r="J64" s="2" t="s">
        <v>26</v>
      </c>
      <c r="K64" s="2">
        <v>33.6</v>
      </c>
      <c r="L64" s="2" t="s">
        <v>26</v>
      </c>
      <c r="M64" s="2" t="s">
        <v>26</v>
      </c>
      <c r="N64" s="2">
        <v>94</v>
      </c>
      <c r="O64" s="2">
        <v>30</v>
      </c>
      <c r="P64" s="2">
        <v>33.6</v>
      </c>
      <c r="Q64" s="65" t="s">
        <v>186</v>
      </c>
      <c r="R64" s="2" t="s">
        <v>164</v>
      </c>
      <c r="S64" s="9" t="s">
        <v>180</v>
      </c>
      <c r="T64" s="9" t="s">
        <v>240</v>
      </c>
      <c r="U64" s="9" t="s">
        <v>241</v>
      </c>
      <c r="V64" s="9" t="s">
        <v>242</v>
      </c>
      <c r="W64" s="7" t="s">
        <v>41</v>
      </c>
      <c r="X64" s="7" t="s">
        <v>41</v>
      </c>
      <c r="Y64" s="7" t="s">
        <v>41</v>
      </c>
      <c r="Z64" s="74" t="s">
        <v>243</v>
      </c>
      <c r="AA64" s="74" t="s">
        <v>243</v>
      </c>
      <c r="AB64" s="74" t="s">
        <v>238</v>
      </c>
      <c r="AC64" s="2" t="s">
        <v>235</v>
      </c>
      <c r="AD64" s="69" t="s">
        <v>277</v>
      </c>
      <c r="AE64" s="40" t="s">
        <v>35</v>
      </c>
      <c r="AF64" s="47" t="s">
        <v>285</v>
      </c>
      <c r="AG64" s="2" t="s">
        <v>237</v>
      </c>
      <c r="AH64" s="2" t="s">
        <v>35</v>
      </c>
      <c r="AI64" s="2">
        <v>0.2</v>
      </c>
    </row>
    <row r="65" spans="1:35" ht="14.5">
      <c r="A65" s="73" t="s">
        <v>264</v>
      </c>
      <c r="B65" t="s">
        <v>2</v>
      </c>
      <c r="C65" s="7" t="s">
        <v>151</v>
      </c>
      <c r="D65" s="7" t="s">
        <v>23</v>
      </c>
      <c r="E65" s="7" t="s">
        <v>181</v>
      </c>
      <c r="F65" s="2" t="s">
        <v>234</v>
      </c>
      <c r="G65" s="2" t="s">
        <v>35</v>
      </c>
      <c r="H65" s="2" t="s">
        <v>26</v>
      </c>
      <c r="I65" s="2" t="s">
        <v>26</v>
      </c>
      <c r="J65" s="2" t="s">
        <v>26</v>
      </c>
      <c r="K65" s="2">
        <v>19.5</v>
      </c>
      <c r="L65" s="2" t="s">
        <v>26</v>
      </c>
      <c r="M65" s="2" t="s">
        <v>26</v>
      </c>
      <c r="N65" s="2">
        <v>94</v>
      </c>
      <c r="O65" s="2">
        <v>30</v>
      </c>
      <c r="P65" s="2">
        <v>29.5</v>
      </c>
      <c r="Q65" s="20" t="s">
        <v>163</v>
      </c>
      <c r="R65" s="2" t="s">
        <v>164</v>
      </c>
      <c r="S65" s="9" t="s">
        <v>180</v>
      </c>
      <c r="T65" s="9" t="s">
        <v>240</v>
      </c>
      <c r="U65" s="9" t="s">
        <v>241</v>
      </c>
      <c r="V65" s="9" t="s">
        <v>242</v>
      </c>
      <c r="W65" s="7" t="s">
        <v>35</v>
      </c>
      <c r="X65" s="7" t="s">
        <v>4</v>
      </c>
      <c r="Y65" s="7" t="s">
        <v>35</v>
      </c>
      <c r="Z65" s="74" t="s">
        <v>243</v>
      </c>
      <c r="AA65" s="74" t="s">
        <v>243</v>
      </c>
      <c r="AB65" s="74" t="s">
        <v>238</v>
      </c>
      <c r="AC65" s="2" t="s">
        <v>235</v>
      </c>
      <c r="AD65" s="69" t="s">
        <v>278</v>
      </c>
      <c r="AE65" s="40" t="s">
        <v>35</v>
      </c>
      <c r="AF65" s="47" t="s">
        <v>203</v>
      </c>
      <c r="AG65" s="2" t="s">
        <v>237</v>
      </c>
      <c r="AH65" s="2" t="s">
        <v>35</v>
      </c>
      <c r="AI65" s="2">
        <v>0.2</v>
      </c>
    </row>
    <row r="66" spans="1:35" ht="14.5">
      <c r="A66" s="73" t="s">
        <v>265</v>
      </c>
      <c r="B66" t="s">
        <v>2</v>
      </c>
      <c r="C66" s="7" t="s">
        <v>151</v>
      </c>
      <c r="D66" s="7" t="s">
        <v>23</v>
      </c>
      <c r="E66" s="7" t="s">
        <v>181</v>
      </c>
      <c r="F66" s="2" t="s">
        <v>234</v>
      </c>
      <c r="G66" s="2" t="s">
        <v>35</v>
      </c>
      <c r="H66" s="2" t="s">
        <v>26</v>
      </c>
      <c r="I66" s="2" t="s">
        <v>26</v>
      </c>
      <c r="J66" s="2" t="s">
        <v>26</v>
      </c>
      <c r="K66" s="2">
        <v>29.6</v>
      </c>
      <c r="L66" s="2" t="s">
        <v>26</v>
      </c>
      <c r="M66" s="2" t="s">
        <v>26</v>
      </c>
      <c r="N66" s="2">
        <v>94</v>
      </c>
      <c r="O66" s="2">
        <v>30</v>
      </c>
      <c r="P66" s="2">
        <v>33.6</v>
      </c>
      <c r="Q66" s="20" t="s">
        <v>163</v>
      </c>
      <c r="R66" s="2" t="s">
        <v>164</v>
      </c>
      <c r="S66" s="9" t="s">
        <v>180</v>
      </c>
      <c r="T66" s="9" t="s">
        <v>240</v>
      </c>
      <c r="U66" s="9" t="s">
        <v>241</v>
      </c>
      <c r="V66" s="9" t="s">
        <v>242</v>
      </c>
      <c r="W66" s="7" t="s">
        <v>35</v>
      </c>
      <c r="X66" s="7" t="s">
        <v>4</v>
      </c>
      <c r="Y66" s="7" t="s">
        <v>35</v>
      </c>
      <c r="Z66" s="74" t="s">
        <v>243</v>
      </c>
      <c r="AA66" s="74" t="s">
        <v>243</v>
      </c>
      <c r="AB66" s="74" t="s">
        <v>238</v>
      </c>
      <c r="AC66" s="2" t="s">
        <v>235</v>
      </c>
      <c r="AD66" s="69" t="s">
        <v>279</v>
      </c>
      <c r="AE66" s="40" t="s">
        <v>35</v>
      </c>
      <c r="AF66" s="47" t="s">
        <v>284</v>
      </c>
      <c r="AG66" s="2" t="s">
        <v>237</v>
      </c>
      <c r="AH66" s="2" t="s">
        <v>35</v>
      </c>
      <c r="AI66" s="2">
        <v>0.2</v>
      </c>
    </row>
    <row r="67" spans="1:35" ht="14.5">
      <c r="A67" s="72" t="s">
        <v>266</v>
      </c>
      <c r="B67" t="s">
        <v>2</v>
      </c>
      <c r="C67" s="7" t="s">
        <v>151</v>
      </c>
      <c r="D67" s="7" t="s">
        <v>23</v>
      </c>
      <c r="E67" s="7" t="s">
        <v>181</v>
      </c>
      <c r="F67" s="2" t="s">
        <v>234</v>
      </c>
      <c r="G67" s="2" t="s">
        <v>35</v>
      </c>
      <c r="H67" s="2" t="s">
        <v>26</v>
      </c>
      <c r="I67" s="2" t="s">
        <v>26</v>
      </c>
      <c r="J67" s="2" t="s">
        <v>26</v>
      </c>
      <c r="K67" s="2">
        <v>29.6</v>
      </c>
      <c r="L67" s="2" t="s">
        <v>26</v>
      </c>
      <c r="M67" s="2" t="s">
        <v>26</v>
      </c>
      <c r="N67" s="2">
        <v>94</v>
      </c>
      <c r="O67" s="2">
        <v>30</v>
      </c>
      <c r="P67" s="2">
        <v>33.6</v>
      </c>
      <c r="Q67" s="20" t="s">
        <v>163</v>
      </c>
      <c r="R67" s="2" t="s">
        <v>164</v>
      </c>
      <c r="S67" s="9" t="s">
        <v>180</v>
      </c>
      <c r="T67" s="9" t="s">
        <v>240</v>
      </c>
      <c r="U67" s="9" t="s">
        <v>241</v>
      </c>
      <c r="V67" s="9" t="s">
        <v>242</v>
      </c>
      <c r="W67" s="7" t="s">
        <v>35</v>
      </c>
      <c r="X67" s="7" t="s">
        <v>4</v>
      </c>
      <c r="Y67" s="7" t="s">
        <v>35</v>
      </c>
      <c r="Z67" s="74" t="s">
        <v>243</v>
      </c>
      <c r="AA67" s="74" t="s">
        <v>243</v>
      </c>
      <c r="AB67" s="74" t="s">
        <v>238</v>
      </c>
      <c r="AC67" s="2" t="s">
        <v>235</v>
      </c>
      <c r="AD67" s="69" t="s">
        <v>280</v>
      </c>
      <c r="AE67" s="40" t="s">
        <v>35</v>
      </c>
      <c r="AF67" s="47" t="s">
        <v>284</v>
      </c>
      <c r="AG67" s="2" t="s">
        <v>237</v>
      </c>
      <c r="AH67" s="2" t="s">
        <v>35</v>
      </c>
      <c r="AI67" s="2">
        <v>0.2</v>
      </c>
    </row>
    <row r="68" spans="1:35" ht="14.5">
      <c r="A68" s="72" t="s">
        <v>267</v>
      </c>
      <c r="B68" t="s">
        <v>2</v>
      </c>
      <c r="C68" s="7" t="s">
        <v>151</v>
      </c>
      <c r="D68" s="7" t="s">
        <v>23</v>
      </c>
      <c r="E68" s="7" t="s">
        <v>181</v>
      </c>
      <c r="F68" s="2" t="s">
        <v>234</v>
      </c>
      <c r="G68" s="2" t="s">
        <v>35</v>
      </c>
      <c r="H68" s="2" t="s">
        <v>26</v>
      </c>
      <c r="I68" s="2" t="s">
        <v>26</v>
      </c>
      <c r="J68" s="2" t="s">
        <v>26</v>
      </c>
      <c r="K68" s="2">
        <v>29.6</v>
      </c>
      <c r="L68" s="2" t="s">
        <v>26</v>
      </c>
      <c r="M68" s="2" t="s">
        <v>26</v>
      </c>
      <c r="N68" s="2">
        <v>94</v>
      </c>
      <c r="O68" s="2">
        <v>30</v>
      </c>
      <c r="P68" s="2">
        <v>47.82</v>
      </c>
      <c r="Q68" s="20" t="s">
        <v>163</v>
      </c>
      <c r="R68" s="2" t="s">
        <v>164</v>
      </c>
      <c r="S68" s="9" t="s">
        <v>180</v>
      </c>
      <c r="T68" s="9" t="s">
        <v>240</v>
      </c>
      <c r="U68" s="9" t="s">
        <v>241</v>
      </c>
      <c r="V68" s="9" t="s">
        <v>242</v>
      </c>
      <c r="W68" s="7" t="s">
        <v>35</v>
      </c>
      <c r="X68" s="7" t="s">
        <v>4</v>
      </c>
      <c r="Y68" s="7" t="s">
        <v>35</v>
      </c>
      <c r="Z68" s="74" t="s">
        <v>243</v>
      </c>
      <c r="AA68" s="74" t="s">
        <v>243</v>
      </c>
      <c r="AB68" s="74" t="s">
        <v>238</v>
      </c>
      <c r="AC68" s="2" t="s">
        <v>235</v>
      </c>
      <c r="AD68" s="69" t="s">
        <v>281</v>
      </c>
      <c r="AE68" s="40" t="s">
        <v>35</v>
      </c>
      <c r="AF68" s="47" t="s">
        <v>204</v>
      </c>
      <c r="AG68" s="2" t="s">
        <v>237</v>
      </c>
      <c r="AH68" s="2" t="s">
        <v>35</v>
      </c>
      <c r="AI68" s="2">
        <v>0.2</v>
      </c>
    </row>
    <row r="69" spans="1:35" ht="14.5">
      <c r="A69" s="72" t="s">
        <v>268</v>
      </c>
      <c r="B69" t="s">
        <v>2</v>
      </c>
      <c r="C69" s="7" t="s">
        <v>151</v>
      </c>
      <c r="D69" s="7" t="s">
        <v>23</v>
      </c>
      <c r="E69" s="7" t="s">
        <v>181</v>
      </c>
      <c r="F69" s="2" t="s">
        <v>234</v>
      </c>
      <c r="G69" s="2" t="s">
        <v>35</v>
      </c>
      <c r="H69" s="2" t="s">
        <v>26</v>
      </c>
      <c r="I69" s="2" t="s">
        <v>26</v>
      </c>
      <c r="J69" s="2" t="s">
        <v>26</v>
      </c>
      <c r="K69" s="2">
        <v>29.6</v>
      </c>
      <c r="L69" s="2" t="s">
        <v>26</v>
      </c>
      <c r="M69" s="2" t="s">
        <v>26</v>
      </c>
      <c r="N69" s="2">
        <v>94</v>
      </c>
      <c r="O69" s="2">
        <v>30</v>
      </c>
      <c r="P69" s="2">
        <v>47.82</v>
      </c>
      <c r="Q69" s="20" t="s">
        <v>163</v>
      </c>
      <c r="R69" s="2" t="s">
        <v>164</v>
      </c>
      <c r="S69" s="9" t="s">
        <v>180</v>
      </c>
      <c r="T69" s="9" t="s">
        <v>240</v>
      </c>
      <c r="U69" s="9" t="s">
        <v>241</v>
      </c>
      <c r="V69" s="9" t="s">
        <v>242</v>
      </c>
      <c r="W69" s="7" t="s">
        <v>35</v>
      </c>
      <c r="X69" s="7" t="s">
        <v>4</v>
      </c>
      <c r="Y69" s="7" t="s">
        <v>35</v>
      </c>
      <c r="Z69" s="74" t="s">
        <v>243</v>
      </c>
      <c r="AA69" s="74" t="s">
        <v>243</v>
      </c>
      <c r="AB69" s="74" t="s">
        <v>238</v>
      </c>
      <c r="AC69" s="2" t="s">
        <v>235</v>
      </c>
      <c r="AD69" s="69" t="s">
        <v>282</v>
      </c>
      <c r="AE69" s="40" t="s">
        <v>35</v>
      </c>
      <c r="AF69" s="47" t="s">
        <v>204</v>
      </c>
      <c r="AG69" s="2" t="s">
        <v>237</v>
      </c>
      <c r="AH69" s="2" t="s">
        <v>35</v>
      </c>
      <c r="AI69" s="2">
        <v>0.2</v>
      </c>
    </row>
    <row r="70" spans="1:35">
      <c r="A70" s="33"/>
    </row>
    <row r="71" spans="1:35">
      <c r="A71" s="33"/>
    </row>
    <row r="72" spans="1:35">
      <c r="A72" s="33"/>
    </row>
    <row r="73" spans="1:35">
      <c r="A73" s="33"/>
    </row>
    <row r="74" spans="1:35">
      <c r="A74" s="33"/>
    </row>
    <row r="75" spans="1:35">
      <c r="A75" s="33"/>
    </row>
    <row r="76" spans="1:35">
      <c r="A76" s="33"/>
    </row>
    <row r="77" spans="1:35">
      <c r="A77" s="33"/>
    </row>
    <row r="78" spans="1:35">
      <c r="A78" s="33"/>
    </row>
    <row r="79" spans="1:35">
      <c r="A79" s="33"/>
    </row>
    <row r="80" spans="1:35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">
      <c r="A97" s="33"/>
    </row>
    <row r="98" spans="1:1">
      <c r="A98" s="33"/>
    </row>
    <row r="99" spans="1:1">
      <c r="A99" s="33"/>
    </row>
    <row r="100" spans="1:1">
      <c r="A100" s="33"/>
    </row>
    <row r="101" spans="1:1">
      <c r="A101" s="33"/>
    </row>
    <row r="102" spans="1:1">
      <c r="A102" s="33"/>
    </row>
    <row r="103" spans="1:1">
      <c r="A103"/>
    </row>
    <row r="104" spans="1:1">
      <c r="A104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211"/>
  <sheetViews>
    <sheetView tabSelected="1" view="pageBreakPreview" zoomScaleNormal="115" zoomScaleSheetLayoutView="100" zoomScalePageLayoutView="115" workbookViewId="0">
      <selection activeCell="K12" sqref="K12:Q12"/>
    </sheetView>
  </sheetViews>
  <sheetFormatPr defaultColWidth="0" defaultRowHeight="12.75" customHeight="1" zeroHeight="1"/>
  <cols>
    <col min="1" max="9" width="5.1796875" style="14" customWidth="1"/>
    <col min="10" max="10" width="5.453125" style="14" customWidth="1"/>
    <col min="11" max="11" width="5.1796875" style="14" customWidth="1"/>
    <col min="12" max="12" width="5.26953125" style="14" customWidth="1"/>
    <col min="13" max="16" width="5.1796875" style="14" customWidth="1"/>
    <col min="17" max="17" width="8.26953125" style="14" customWidth="1"/>
    <col min="18" max="18" width="63.7265625" style="14" customWidth="1"/>
    <col min="19" max="20" width="5" style="14" hidden="1" customWidth="1"/>
    <col min="21" max="16383" width="9" style="14" hidden="1"/>
    <col min="16384" max="16384" width="34.453125" style="14" hidden="1" customWidth="1"/>
  </cols>
  <sheetData>
    <row r="1" spans="1:25" ht="16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2"/>
      <c r="R1" s="11"/>
    </row>
    <row r="2" spans="1:25" ht="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2"/>
      <c r="R2" s="11"/>
    </row>
    <row r="3" spans="1:25" ht="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2"/>
      <c r="R3" s="11"/>
    </row>
    <row r="4" spans="1:25" ht="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22"/>
      <c r="R4" s="11"/>
    </row>
    <row r="5" spans="1:25" ht="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2"/>
      <c r="R5" s="11"/>
    </row>
    <row r="6" spans="1:25" ht="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2"/>
      <c r="R6" s="11"/>
    </row>
    <row r="7" spans="1:25" ht="14.15" customHeight="1">
      <c r="A7" s="82" t="s">
        <v>94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1"/>
    </row>
    <row r="8" spans="1:25" ht="14.1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1"/>
    </row>
    <row r="9" spans="1:25" ht="14.15" customHeigh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1"/>
    </row>
    <row r="10" spans="1:25" ht="14.15" customHeight="1">
      <c r="A10" s="82" t="s">
        <v>286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1"/>
      <c r="R10" s="1"/>
    </row>
    <row r="11" spans="1:25" ht="14.15" customHeight="1">
      <c r="A11" s="85" t="s">
        <v>145</v>
      </c>
      <c r="B11" s="85"/>
      <c r="C11" s="85"/>
      <c r="D11" s="85"/>
      <c r="E11" s="85"/>
      <c r="F11" s="85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1"/>
      <c r="R11" s="1"/>
    </row>
    <row r="12" spans="1:25" ht="14.15" customHeight="1">
      <c r="A12" s="11"/>
      <c r="B12" s="78" t="s">
        <v>95</v>
      </c>
      <c r="C12" s="78"/>
      <c r="D12" s="13"/>
      <c r="E12" s="13"/>
      <c r="F12" s="13"/>
      <c r="G12" s="13"/>
      <c r="H12" s="13"/>
      <c r="I12" s="12"/>
      <c r="J12" s="13"/>
      <c r="K12" s="83" t="s">
        <v>130</v>
      </c>
      <c r="L12" s="83"/>
      <c r="M12" s="83"/>
      <c r="N12" s="83"/>
      <c r="O12" s="83"/>
      <c r="P12" s="83"/>
      <c r="Q12" s="83"/>
      <c r="R12" s="81" t="str">
        <f>IF(OR(K12="Selecteer hier uw verwarmingsketel",K12=""),"","   &lt;======  Selecteer hier uw verwarmingsketel")</f>
        <v/>
      </c>
      <c r="S12" s="81"/>
      <c r="T12" s="81"/>
      <c r="U12" s="81"/>
      <c r="V12" s="81"/>
      <c r="W12" s="81"/>
      <c r="X12" s="81"/>
      <c r="Y12" s="81"/>
    </row>
    <row r="13" spans="1:25" ht="14.15" customHeight="1">
      <c r="A13" s="11"/>
      <c r="B13" s="78" t="s">
        <v>96</v>
      </c>
      <c r="C13" s="78"/>
      <c r="D13" s="13"/>
      <c r="E13" s="13"/>
      <c r="F13" s="13"/>
      <c r="G13" s="13"/>
      <c r="H13" s="12"/>
      <c r="I13" s="13"/>
      <c r="J13" s="13"/>
      <c r="K13" s="75" t="str">
        <f>IFERROR(VLOOKUP($K$12,Blad4!$A$6:$BB$80,2,),"")</f>
        <v/>
      </c>
      <c r="L13" s="75"/>
      <c r="M13" s="75"/>
      <c r="N13" s="75"/>
      <c r="O13" s="75"/>
      <c r="P13" s="75"/>
      <c r="Q13" s="75"/>
      <c r="R13" s="13"/>
    </row>
    <row r="14" spans="1:25" ht="14.15" customHeight="1">
      <c r="A14" s="11"/>
      <c r="B14" s="78" t="s">
        <v>97</v>
      </c>
      <c r="C14" s="78"/>
      <c r="D14" s="78"/>
      <c r="E14" s="13"/>
      <c r="F14" s="13"/>
      <c r="G14" s="13"/>
      <c r="H14" s="12"/>
      <c r="I14" s="13"/>
      <c r="J14" s="13"/>
      <c r="K14" s="75" t="str">
        <f>IF(K12="Selecteer hier uw verwarmingsketel","",K12)</f>
        <v/>
      </c>
      <c r="L14" s="75"/>
      <c r="M14" s="75"/>
      <c r="N14" s="75"/>
      <c r="O14" s="75"/>
      <c r="P14" s="75"/>
      <c r="Q14" s="75"/>
      <c r="R14" s="22"/>
    </row>
    <row r="15" spans="1:25" ht="14.15" customHeight="1">
      <c r="A15" s="11"/>
      <c r="B15" s="78" t="s">
        <v>98</v>
      </c>
      <c r="C15" s="78"/>
      <c r="D15" s="78"/>
      <c r="E15" s="13"/>
      <c r="F15" s="13"/>
      <c r="G15" s="13"/>
      <c r="H15" s="12"/>
      <c r="I15" s="13"/>
      <c r="J15" s="13"/>
      <c r="K15" s="75" t="str">
        <f>IFERROR(VLOOKUP($K$12,Blad4!$A$6:$BB$80,3),"")</f>
        <v>Verbrandingstoestel</v>
      </c>
      <c r="L15" s="75"/>
      <c r="M15" s="75"/>
      <c r="N15" s="75"/>
      <c r="O15" s="75"/>
      <c r="P15" s="75"/>
      <c r="Q15" s="75"/>
      <c r="R15" s="22"/>
    </row>
    <row r="16" spans="1:25" ht="14.15" customHeight="1">
      <c r="A16" s="11"/>
      <c r="B16" s="78" t="s">
        <v>146</v>
      </c>
      <c r="C16" s="78"/>
      <c r="D16" s="78"/>
      <c r="E16" s="13"/>
      <c r="F16" s="13"/>
      <c r="G16" s="13"/>
      <c r="H16" s="12"/>
      <c r="I16" s="13"/>
      <c r="J16" s="13"/>
      <c r="K16" s="75" t="str">
        <f>IFERROR(VLOOKUP($K$12,Blad4!$A$6:$BB$80,4,),"")</f>
        <v/>
      </c>
      <c r="L16" s="75"/>
      <c r="M16" s="75"/>
      <c r="N16" s="75"/>
      <c r="O16" s="75"/>
      <c r="P16" s="75"/>
      <c r="Q16" s="75"/>
      <c r="R16" s="22"/>
    </row>
    <row r="17" spans="1:18" ht="14.15" customHeight="1">
      <c r="A17" s="11"/>
      <c r="B17" s="78" t="s">
        <v>99</v>
      </c>
      <c r="C17" s="78"/>
      <c r="D17" s="78"/>
      <c r="E17" s="13"/>
      <c r="F17" s="12"/>
      <c r="G17" s="13"/>
      <c r="H17" s="13"/>
      <c r="I17" s="13"/>
      <c r="J17" s="13"/>
      <c r="K17" s="75" t="str">
        <f>IFERROR(VLOOKUP($K$12,Blad4!$A$6:$BB$80,5,),"")</f>
        <v/>
      </c>
      <c r="L17" s="75"/>
      <c r="M17" s="75"/>
      <c r="N17" s="75"/>
      <c r="O17" s="75"/>
      <c r="P17" s="75"/>
      <c r="Q17" s="75"/>
      <c r="R17" s="22"/>
    </row>
    <row r="18" spans="1:18" ht="14.15" customHeight="1">
      <c r="A18" s="11"/>
      <c r="B18" s="78" t="s">
        <v>100</v>
      </c>
      <c r="C18" s="78"/>
      <c r="D18" s="78"/>
      <c r="E18" s="78"/>
      <c r="F18" s="78"/>
      <c r="G18" s="78"/>
      <c r="H18" s="78"/>
      <c r="I18" s="78"/>
      <c r="J18" s="13"/>
      <c r="K18" s="75" t="str">
        <f>IFERROR(VLOOKUP($K$12,Blad4!$A$6:$BB$80,6,),"")</f>
        <v/>
      </c>
      <c r="L18" s="75"/>
      <c r="M18" s="75"/>
      <c r="N18" s="75"/>
      <c r="O18" s="75"/>
      <c r="P18" s="75"/>
      <c r="Q18" s="75"/>
      <c r="R18" s="11"/>
    </row>
    <row r="19" spans="1:18" ht="14.15" customHeight="1">
      <c r="A19" s="11"/>
      <c r="B19" s="78" t="s">
        <v>140</v>
      </c>
      <c r="C19" s="78"/>
      <c r="D19" s="78"/>
      <c r="E19" s="78"/>
      <c r="F19" s="78"/>
      <c r="G19" s="78"/>
      <c r="H19" s="78"/>
      <c r="I19" s="13"/>
      <c r="J19" s="13"/>
      <c r="K19" s="75" t="str">
        <f>IFERROR(VLOOKUP($K$12,Blad4!$A$6:$BB$80,7,),"")</f>
        <v/>
      </c>
      <c r="L19" s="75"/>
      <c r="M19" s="75"/>
      <c r="N19" s="75"/>
      <c r="O19" s="75"/>
      <c r="P19" s="75"/>
      <c r="Q19" s="75"/>
      <c r="R19" s="22"/>
    </row>
    <row r="20" spans="1:18" ht="14.15" customHeight="1">
      <c r="A20" s="11"/>
      <c r="B20" s="78" t="s">
        <v>147</v>
      </c>
      <c r="C20" s="78"/>
      <c r="D20" s="78"/>
      <c r="E20" s="78"/>
      <c r="F20" s="78"/>
      <c r="G20" s="78"/>
      <c r="H20" s="78"/>
      <c r="I20" s="78"/>
      <c r="J20" s="78"/>
      <c r="K20" s="75" t="str">
        <f>IFERROR(VLOOKUP($K$12,Blad4!$A$6:$BB$80,8,),"")</f>
        <v/>
      </c>
      <c r="L20" s="75"/>
      <c r="M20" s="75"/>
      <c r="N20" s="75"/>
      <c r="O20" s="75"/>
      <c r="P20" s="75"/>
      <c r="Q20" s="75"/>
      <c r="R20" s="22"/>
    </row>
    <row r="21" spans="1:18" ht="14.15" customHeight="1">
      <c r="A21" s="11"/>
      <c r="B21" s="76" t="s">
        <v>101</v>
      </c>
      <c r="C21" s="76"/>
      <c r="D21" s="76"/>
      <c r="E21" s="76"/>
      <c r="F21" s="76"/>
      <c r="G21" s="76"/>
      <c r="H21" s="76"/>
      <c r="I21" s="76"/>
      <c r="J21" s="13"/>
      <c r="K21" s="75" t="str">
        <f>IFERROR(VLOOKUP($K$12,Blad4!$A$6:$BB$80,9,),"")</f>
        <v/>
      </c>
      <c r="L21" s="75"/>
      <c r="M21" s="75"/>
      <c r="N21" s="75"/>
      <c r="O21" s="75"/>
      <c r="P21" s="75"/>
      <c r="Q21" s="75"/>
      <c r="R21" s="22"/>
    </row>
    <row r="22" spans="1:18" ht="14.15" customHeight="1">
      <c r="A22" s="11"/>
      <c r="B22" s="76"/>
      <c r="C22" s="76"/>
      <c r="D22" s="76"/>
      <c r="E22" s="76"/>
      <c r="F22" s="76"/>
      <c r="G22" s="76"/>
      <c r="H22" s="76"/>
      <c r="I22" s="76"/>
      <c r="J22" s="13"/>
      <c r="K22" s="75"/>
      <c r="L22" s="75"/>
      <c r="M22" s="75"/>
      <c r="N22" s="75"/>
      <c r="O22" s="75"/>
      <c r="P22" s="75"/>
      <c r="Q22" s="75"/>
      <c r="R22" s="22"/>
    </row>
    <row r="23" spans="1:18" ht="14.15" customHeight="1">
      <c r="A23" s="11"/>
      <c r="B23" s="24"/>
      <c r="C23" s="24"/>
      <c r="D23" s="24"/>
      <c r="E23" s="24"/>
      <c r="F23" s="24"/>
      <c r="G23" s="24"/>
      <c r="H23" s="24"/>
      <c r="I23" s="24"/>
      <c r="J23" s="13"/>
      <c r="K23" s="41"/>
      <c r="L23" s="41"/>
      <c r="M23" s="41"/>
      <c r="N23" s="41"/>
      <c r="O23" s="41"/>
      <c r="P23" s="41"/>
      <c r="Q23" s="41"/>
      <c r="R23" s="22"/>
    </row>
    <row r="24" spans="1:18" ht="14.15" customHeight="1">
      <c r="A24" s="85" t="s">
        <v>102</v>
      </c>
      <c r="B24" s="85"/>
      <c r="C24" s="85"/>
      <c r="D24" s="85"/>
      <c r="E24" s="85"/>
      <c r="F24" s="85"/>
      <c r="G24" s="24"/>
      <c r="H24" s="24"/>
      <c r="I24" s="24"/>
      <c r="J24" s="13"/>
      <c r="K24" s="41"/>
      <c r="L24" s="41"/>
      <c r="M24" s="41"/>
      <c r="N24" s="41"/>
      <c r="O24" s="41"/>
      <c r="P24" s="41"/>
      <c r="Q24" s="41"/>
      <c r="R24" s="22"/>
    </row>
    <row r="25" spans="1:18" ht="14.15" customHeight="1">
      <c r="A25" s="22"/>
      <c r="B25" s="76" t="s">
        <v>148</v>
      </c>
      <c r="C25" s="87"/>
      <c r="D25" s="87"/>
      <c r="E25" s="87"/>
      <c r="F25" s="87"/>
      <c r="G25" s="87"/>
      <c r="H25" s="87"/>
      <c r="I25" s="87"/>
      <c r="J25" s="30"/>
      <c r="K25" s="75" t="str">
        <f>IFERROR(VLOOKUP($K$12,Blad4!$A$6:$BB$80,10,),"")</f>
        <v/>
      </c>
      <c r="L25" s="75"/>
      <c r="M25" s="75"/>
      <c r="N25" s="75"/>
      <c r="O25" s="42"/>
      <c r="P25" s="42"/>
      <c r="Q25" s="42"/>
      <c r="R25" s="22"/>
    </row>
    <row r="26" spans="1:18" ht="14.15" customHeight="1">
      <c r="A26" s="11"/>
      <c r="B26" s="78" t="s">
        <v>103</v>
      </c>
      <c r="C26" s="78"/>
      <c r="D26" s="78"/>
      <c r="E26" s="78"/>
      <c r="F26" s="78"/>
      <c r="G26" s="78"/>
      <c r="H26" s="13"/>
      <c r="I26" s="13"/>
      <c r="J26" s="13"/>
      <c r="K26" s="75" t="str">
        <f>IFERROR(VLOOKUP($K$12,Blad4!$A$6:$BB$80,11,),"")</f>
        <v/>
      </c>
      <c r="L26" s="75"/>
      <c r="M26" s="75"/>
      <c r="N26" s="75"/>
      <c r="O26" s="43" t="str">
        <f>IF(K26="","","kW")</f>
        <v/>
      </c>
      <c r="P26" s="43"/>
      <c r="Q26" s="31"/>
      <c r="R26" s="22"/>
    </row>
    <row r="27" spans="1:18" ht="14.15" customHeight="1">
      <c r="A27" s="11"/>
      <c r="B27" s="78" t="s">
        <v>104</v>
      </c>
      <c r="C27" s="78"/>
      <c r="D27" s="78"/>
      <c r="E27" s="78"/>
      <c r="F27" s="78"/>
      <c r="G27" s="78"/>
      <c r="H27" s="78"/>
      <c r="I27" s="78"/>
      <c r="J27" s="13"/>
      <c r="K27" s="75" t="str">
        <f>IFERROR(VLOOKUP($K$12,Blad4!$A$6:$BB$80,12,),"")</f>
        <v/>
      </c>
      <c r="L27" s="75"/>
      <c r="M27" s="75"/>
      <c r="N27" s="75"/>
      <c r="O27" s="75"/>
      <c r="P27" s="75"/>
      <c r="Q27" s="75"/>
      <c r="R27" s="22"/>
    </row>
    <row r="28" spans="1:18" ht="14.15" customHeight="1">
      <c r="A28" s="11"/>
      <c r="B28" s="78" t="s">
        <v>105</v>
      </c>
      <c r="C28" s="78"/>
      <c r="D28" s="78"/>
      <c r="E28" s="78"/>
      <c r="F28" s="78"/>
      <c r="G28" s="78"/>
      <c r="H28" s="78"/>
      <c r="I28" s="13"/>
      <c r="J28" s="13"/>
      <c r="K28" s="75" t="str">
        <f>IFERROR(VLOOKUP($K$12,Blad4!$A$6:$BB$80,13,),"")</f>
        <v/>
      </c>
      <c r="L28" s="75"/>
      <c r="M28" s="75"/>
      <c r="N28" s="75"/>
      <c r="O28" s="75"/>
      <c r="P28" s="75"/>
      <c r="Q28" s="75"/>
      <c r="R28" s="22"/>
    </row>
    <row r="29" spans="1:18" ht="14.15" customHeight="1">
      <c r="A29" s="11"/>
      <c r="B29" s="78" t="s">
        <v>106</v>
      </c>
      <c r="C29" s="78"/>
      <c r="D29" s="78"/>
      <c r="E29" s="78"/>
      <c r="F29" s="78"/>
      <c r="G29" s="78"/>
      <c r="H29" s="78"/>
      <c r="I29" s="78"/>
      <c r="J29" s="13"/>
      <c r="K29" s="75" t="str">
        <f>IFERROR(VLOOKUP($K$12,Blad4!$A$6:$BB$80,14,),"")</f>
        <v/>
      </c>
      <c r="L29" s="75"/>
      <c r="M29" s="75"/>
      <c r="N29" s="75"/>
      <c r="O29" s="43" t="str">
        <f>IF(K29="","","%")</f>
        <v/>
      </c>
      <c r="P29" s="43"/>
      <c r="Q29" s="12"/>
      <c r="R29" s="32"/>
    </row>
    <row r="30" spans="1:18" ht="14.15" customHeight="1">
      <c r="A30" s="11"/>
      <c r="B30" s="78" t="s">
        <v>107</v>
      </c>
      <c r="C30" s="78"/>
      <c r="D30" s="78"/>
      <c r="E30" s="78"/>
      <c r="F30" s="78"/>
      <c r="G30" s="78"/>
      <c r="H30" s="78"/>
      <c r="I30" s="13"/>
      <c r="J30" s="13"/>
      <c r="K30" s="75" t="str">
        <f>IFERROR(VLOOKUP($K$12,Blad4!$A$6:$BB$80,15,),"")</f>
        <v/>
      </c>
      <c r="L30" s="75"/>
      <c r="M30" s="75"/>
      <c r="N30" s="75"/>
      <c r="O30" s="43" t="str">
        <f>IF(K30="","","°C")</f>
        <v/>
      </c>
      <c r="P30" s="43"/>
      <c r="Q30" s="12"/>
      <c r="R30" s="22"/>
    </row>
    <row r="31" spans="1:18" ht="14.15" customHeight="1">
      <c r="A31" s="11"/>
      <c r="B31" s="10"/>
      <c r="C31" s="13"/>
      <c r="D31" s="12"/>
      <c r="E31" s="13"/>
      <c r="F31" s="13"/>
      <c r="G31" s="13"/>
      <c r="H31" s="13"/>
      <c r="I31" s="13"/>
      <c r="J31" s="13"/>
      <c r="K31" s="10"/>
      <c r="L31" s="10"/>
      <c r="M31" s="10"/>
      <c r="N31" s="10"/>
      <c r="O31" s="10"/>
      <c r="P31" s="10"/>
      <c r="Q31" s="10"/>
      <c r="R31" s="11"/>
    </row>
    <row r="32" spans="1:18" ht="14.15" customHeight="1">
      <c r="A32" s="85" t="s">
        <v>141</v>
      </c>
      <c r="B32" s="85"/>
      <c r="C32" s="85"/>
      <c r="D32" s="85"/>
      <c r="E32" s="85"/>
      <c r="F32" s="85"/>
      <c r="G32" s="13"/>
      <c r="H32" s="13"/>
      <c r="I32" s="13"/>
      <c r="J32" s="13"/>
      <c r="K32" s="10"/>
      <c r="L32" s="10"/>
      <c r="M32" s="10"/>
      <c r="N32" s="10"/>
      <c r="O32" s="10"/>
      <c r="P32" s="10"/>
      <c r="Q32" s="41"/>
      <c r="R32" s="11"/>
    </row>
    <row r="33" spans="1:18" ht="14.15" customHeight="1">
      <c r="A33" s="26"/>
      <c r="B33" s="78" t="s">
        <v>103</v>
      </c>
      <c r="C33" s="78"/>
      <c r="D33" s="78"/>
      <c r="E33" s="78"/>
      <c r="F33" s="78"/>
      <c r="G33" s="78"/>
      <c r="H33" s="13"/>
      <c r="I33" s="13"/>
      <c r="J33" s="13"/>
      <c r="K33" s="75" t="str">
        <f>IFERROR(VLOOKUP($K$12,Blad4!$A$6:$BB$80,16,),"")</f>
        <v/>
      </c>
      <c r="L33" s="75"/>
      <c r="M33" s="75"/>
      <c r="N33" s="75"/>
      <c r="O33" s="12" t="str">
        <f>IF(K33="","","kW")</f>
        <v/>
      </c>
      <c r="P33" s="12"/>
      <c r="Q33" s="12"/>
      <c r="R33" s="11"/>
    </row>
    <row r="34" spans="1:18" ht="14.15" customHeight="1">
      <c r="A34" s="26"/>
      <c r="B34" s="78" t="s">
        <v>142</v>
      </c>
      <c r="C34" s="78"/>
      <c r="D34" s="78"/>
      <c r="E34" s="78"/>
      <c r="F34" s="78"/>
      <c r="G34" s="78"/>
      <c r="H34" s="78"/>
      <c r="I34" s="78"/>
      <c r="J34" s="78"/>
      <c r="K34" s="85" t="str">
        <f>IFERROR(VLOOKUP($K$12,Blad4!$A$6:$BB$80,17,),"")</f>
        <v/>
      </c>
      <c r="L34" s="85"/>
      <c r="M34" s="85"/>
      <c r="N34" s="85"/>
      <c r="O34" s="85"/>
      <c r="P34" s="85"/>
      <c r="Q34" s="85"/>
      <c r="R34" s="11"/>
    </row>
    <row r="35" spans="1:18" ht="14.15" customHeight="1">
      <c r="A35" s="37"/>
      <c r="B35" s="39"/>
      <c r="C35" s="37"/>
      <c r="D35" s="37"/>
      <c r="E35" s="37"/>
      <c r="F35" s="37"/>
      <c r="G35" s="13"/>
      <c r="H35" s="13"/>
      <c r="I35" s="13"/>
      <c r="J35" s="13"/>
      <c r="K35" s="85"/>
      <c r="L35" s="85"/>
      <c r="M35" s="85"/>
      <c r="N35" s="85"/>
      <c r="O35" s="85"/>
      <c r="P35" s="85"/>
      <c r="Q35" s="85"/>
      <c r="R35" s="11"/>
    </row>
    <row r="36" spans="1:18" ht="14.15" customHeight="1">
      <c r="A36" s="11"/>
      <c r="B36" s="78" t="s">
        <v>143</v>
      </c>
      <c r="C36" s="78"/>
      <c r="D36" s="78"/>
      <c r="E36" s="78"/>
      <c r="F36" s="13"/>
      <c r="G36" s="13"/>
      <c r="H36" s="13"/>
      <c r="I36" s="13"/>
      <c r="J36" s="13"/>
      <c r="K36" s="75" t="str">
        <f>IFERROR(VLOOKUP($K$12,Blad4!$A$6:$BB$80,18,),"")</f>
        <v/>
      </c>
      <c r="L36" s="75"/>
      <c r="M36" s="75"/>
      <c r="N36" s="75"/>
      <c r="O36" s="75"/>
      <c r="P36" s="75"/>
      <c r="Q36" s="75"/>
      <c r="R36" s="22"/>
    </row>
    <row r="37" spans="1:18" ht="14.15" customHeight="1">
      <c r="A37" s="11"/>
      <c r="B37" s="78" t="s">
        <v>182</v>
      </c>
      <c r="C37" s="78"/>
      <c r="D37" s="78"/>
      <c r="E37" s="78"/>
      <c r="F37" s="78"/>
      <c r="G37" s="78"/>
      <c r="H37" s="13"/>
      <c r="I37" s="13"/>
      <c r="J37" s="13"/>
      <c r="K37" s="75" t="str">
        <f>IFERROR(VLOOKUP($K$12,Blad4!$A$6:$BB$80,19,),"")</f>
        <v/>
      </c>
      <c r="L37" s="75"/>
      <c r="M37" s="75"/>
      <c r="N37" s="75"/>
      <c r="O37" s="75"/>
      <c r="P37" s="75"/>
      <c r="Q37" s="75"/>
      <c r="R37" s="22"/>
    </row>
    <row r="38" spans="1:18" ht="14.15" customHeight="1">
      <c r="A38" s="11"/>
      <c r="B38" s="76" t="s">
        <v>225</v>
      </c>
      <c r="C38" s="76"/>
      <c r="D38" s="76"/>
      <c r="E38" s="76"/>
      <c r="F38" s="76"/>
      <c r="G38" s="76"/>
      <c r="H38" s="76"/>
      <c r="I38" s="76"/>
      <c r="J38" s="13"/>
      <c r="K38" s="75"/>
      <c r="L38" s="75"/>
      <c r="M38" s="75"/>
      <c r="N38" s="75"/>
      <c r="O38" s="75"/>
      <c r="P38" s="75"/>
      <c r="Q38" s="75"/>
      <c r="R38" s="22"/>
    </row>
    <row r="39" spans="1:18" ht="14.15" customHeight="1">
      <c r="A39" s="11"/>
      <c r="B39" s="76"/>
      <c r="C39" s="76"/>
      <c r="D39" s="76"/>
      <c r="E39" s="76"/>
      <c r="F39" s="76"/>
      <c r="G39" s="76"/>
      <c r="H39" s="76"/>
      <c r="I39" s="76"/>
      <c r="J39" s="13"/>
      <c r="K39" s="75" t="str">
        <f>IFERROR(VLOOKUP($K$12,Blad4!$A$6:$BB$80,20,),"")</f>
        <v/>
      </c>
      <c r="L39" s="75"/>
      <c r="M39" s="75"/>
      <c r="N39" s="75"/>
      <c r="O39" s="75"/>
      <c r="P39" s="75"/>
      <c r="Q39" s="75"/>
      <c r="R39" s="22"/>
    </row>
    <row r="40" spans="1:18" ht="14.15" customHeight="1">
      <c r="A40" s="11"/>
      <c r="B40" s="78" t="s">
        <v>207</v>
      </c>
      <c r="C40" s="78"/>
      <c r="D40" s="78"/>
      <c r="E40" s="78"/>
      <c r="F40" s="78"/>
      <c r="G40" s="78"/>
      <c r="H40" s="78"/>
      <c r="I40" s="78"/>
      <c r="J40" s="13"/>
      <c r="K40" s="75"/>
      <c r="L40" s="75"/>
      <c r="M40" s="75"/>
      <c r="N40" s="75"/>
      <c r="O40" s="51"/>
      <c r="P40" s="51"/>
      <c r="Q40" s="51"/>
      <c r="R40" s="22"/>
    </row>
    <row r="41" spans="1:18" ht="14.15" customHeight="1">
      <c r="A41" s="11"/>
      <c r="B41" s="78" t="s">
        <v>206</v>
      </c>
      <c r="C41" s="78"/>
      <c r="D41" s="78"/>
      <c r="E41" s="78"/>
      <c r="F41" s="78"/>
      <c r="G41" s="78"/>
      <c r="H41" s="78"/>
      <c r="I41" s="78"/>
      <c r="J41" s="13"/>
      <c r="K41" s="75" t="str">
        <f>IFERROR(VLOOKUP($K$12,Blad4!$A$6:$BB$80,21,),"")</f>
        <v/>
      </c>
      <c r="L41" s="75"/>
      <c r="M41" s="75"/>
      <c r="N41" s="75"/>
      <c r="O41" s="51"/>
      <c r="P41" s="51"/>
      <c r="Q41" s="51"/>
      <c r="R41" s="22"/>
    </row>
    <row r="42" spans="1:18" ht="14.15" customHeight="1">
      <c r="A42" s="11"/>
      <c r="B42" s="78" t="s">
        <v>205</v>
      </c>
      <c r="C42" s="78"/>
      <c r="D42" s="78"/>
      <c r="E42" s="78"/>
      <c r="F42" s="78"/>
      <c r="G42" s="78"/>
      <c r="H42" s="78"/>
      <c r="I42" s="13"/>
      <c r="J42" s="13"/>
      <c r="K42" s="75" t="str">
        <f>IFERROR(VLOOKUP($K$12,Blad4!$A$6:$BB$80,22,),"")</f>
        <v/>
      </c>
      <c r="L42" s="75"/>
      <c r="M42" s="75"/>
      <c r="N42" s="75"/>
      <c r="O42" s="51"/>
      <c r="P42" s="51"/>
      <c r="Q42" s="51"/>
      <c r="R42" s="22"/>
    </row>
    <row r="43" spans="1:18" ht="14.15" customHeight="1">
      <c r="A43" s="11"/>
      <c r="B43" s="78" t="s">
        <v>183</v>
      </c>
      <c r="C43" s="78"/>
      <c r="D43" s="78"/>
      <c r="E43" s="78"/>
      <c r="F43" s="78"/>
      <c r="G43" s="13"/>
      <c r="H43" s="13"/>
      <c r="I43" s="13"/>
      <c r="J43" s="13"/>
      <c r="K43" s="75" t="str">
        <f>IFERROR(VLOOKUP($K$12,Blad4!$A$6:$BB$80,23,),"")</f>
        <v/>
      </c>
      <c r="L43" s="75"/>
      <c r="M43" s="75"/>
      <c r="N43" s="75"/>
      <c r="O43" s="12"/>
      <c r="P43" s="12"/>
      <c r="Q43" s="41"/>
      <c r="R43" s="22"/>
    </row>
    <row r="44" spans="1:18" ht="14.15" customHeight="1">
      <c r="A44" s="12"/>
      <c r="B44" s="78" t="s">
        <v>149</v>
      </c>
      <c r="C44" s="78"/>
      <c r="D44" s="78"/>
      <c r="E44" s="78"/>
      <c r="F44" s="13"/>
      <c r="G44" s="13"/>
      <c r="H44" s="13"/>
      <c r="I44" s="13"/>
      <c r="J44" s="13"/>
      <c r="K44" s="75" t="str">
        <f>IFERROR(VLOOKUP($K$12,Blad4!$A$6:$BB$80,24,),"")</f>
        <v/>
      </c>
      <c r="L44" s="75"/>
      <c r="M44" s="75"/>
      <c r="N44" s="75"/>
      <c r="O44" s="75"/>
      <c r="P44" s="75"/>
      <c r="Q44" s="75"/>
      <c r="R44" s="22"/>
    </row>
    <row r="45" spans="1:18" ht="14.15" customHeight="1">
      <c r="A45" s="11"/>
      <c r="B45" s="78" t="s">
        <v>184</v>
      </c>
      <c r="C45" s="78"/>
      <c r="D45" s="78"/>
      <c r="E45" s="78"/>
      <c r="F45" s="78"/>
      <c r="G45" s="13"/>
      <c r="H45" s="13"/>
      <c r="I45" s="13"/>
      <c r="J45" s="13"/>
      <c r="K45" s="75" t="str">
        <f>IFERROR(VLOOKUP($K$12,Blad4!$A$6:$BB$80,25,),"")</f>
        <v/>
      </c>
      <c r="L45" s="75"/>
      <c r="M45" s="75"/>
      <c r="N45" s="75"/>
      <c r="O45" s="75"/>
      <c r="P45" s="75"/>
      <c r="Q45" s="75"/>
      <c r="R45" s="11"/>
    </row>
    <row r="46" spans="1:18" ht="14.15" customHeight="1">
      <c r="A46" s="12"/>
      <c r="B46" s="78" t="s">
        <v>144</v>
      </c>
      <c r="C46" s="78"/>
      <c r="D46" s="78"/>
      <c r="E46" s="78"/>
      <c r="F46" s="13"/>
      <c r="G46" s="13"/>
      <c r="H46" s="13"/>
      <c r="I46" s="13"/>
      <c r="J46" s="13"/>
      <c r="K46" s="75" t="str">
        <f>IFERROR(VLOOKUP($K$12,Blad4!$A$6:$BB$80,26,),"")</f>
        <v/>
      </c>
      <c r="L46" s="75"/>
      <c r="M46" s="75"/>
      <c r="N46" s="75"/>
      <c r="O46" s="44" t="str">
        <f>IF(K46="","","%")</f>
        <v/>
      </c>
      <c r="P46" s="44"/>
      <c r="Q46" s="44"/>
      <c r="R46" s="22"/>
    </row>
    <row r="47" spans="1:18" ht="14.15" customHeight="1">
      <c r="A47" s="12"/>
      <c r="B47" s="76" t="s">
        <v>223</v>
      </c>
      <c r="C47" s="76"/>
      <c r="D47" s="76"/>
      <c r="E47" s="76"/>
      <c r="F47" s="76"/>
      <c r="G47" s="76"/>
      <c r="H47" s="76"/>
      <c r="I47" s="76"/>
      <c r="J47" s="76"/>
      <c r="K47" s="75"/>
      <c r="L47" s="75"/>
      <c r="M47" s="75"/>
      <c r="N47" s="75"/>
      <c r="O47" s="51"/>
      <c r="P47" s="51"/>
      <c r="Q47" s="51"/>
      <c r="R47" s="22"/>
    </row>
    <row r="48" spans="1:18" ht="14.15" customHeight="1">
      <c r="A48" s="12"/>
      <c r="B48" s="76"/>
      <c r="C48" s="76"/>
      <c r="D48" s="76"/>
      <c r="E48" s="76"/>
      <c r="F48" s="76"/>
      <c r="G48" s="76"/>
      <c r="H48" s="76"/>
      <c r="I48" s="76"/>
      <c r="J48" s="76"/>
      <c r="K48" s="60" t="str">
        <f>IFERROR(VLOOKUP($K$12,Blad4!$A$6:$BB$80,27,),"")</f>
        <v/>
      </c>
      <c r="L48" s="60"/>
      <c r="M48" s="60"/>
      <c r="N48" s="60"/>
      <c r="O48" s="60"/>
      <c r="P48" s="60"/>
      <c r="Q48" s="60"/>
      <c r="R48" s="22"/>
    </row>
    <row r="49" spans="1:18" ht="14.15" customHeight="1">
      <c r="A49" s="12"/>
      <c r="B49" s="78" t="s">
        <v>208</v>
      </c>
      <c r="C49" s="78"/>
      <c r="D49" s="78"/>
      <c r="E49" s="78"/>
      <c r="F49" s="78"/>
      <c r="G49" s="78"/>
      <c r="H49" s="78"/>
      <c r="I49" s="13"/>
      <c r="J49" s="13"/>
      <c r="K49" s="75" t="str">
        <f>IFERROR(VLOOKUP($K$12,Blad4!$A$6:$BB$80,28,),"")</f>
        <v/>
      </c>
      <c r="L49" s="75"/>
      <c r="M49" s="75"/>
      <c r="N49" s="75"/>
      <c r="O49" s="75"/>
      <c r="P49" s="75"/>
      <c r="Q49" s="75"/>
      <c r="R49" s="22"/>
    </row>
    <row r="50" spans="1:18" ht="14.15" customHeight="1">
      <c r="A50" s="12"/>
      <c r="B50" s="78" t="s">
        <v>209</v>
      </c>
      <c r="C50" s="78"/>
      <c r="D50" s="78"/>
      <c r="E50" s="78"/>
      <c r="F50" s="13"/>
      <c r="G50" s="13"/>
      <c r="H50" s="13"/>
      <c r="I50" s="13"/>
      <c r="J50" s="13"/>
      <c r="K50" s="75" t="str">
        <f>IFERROR(VLOOKUP($K$12,Blad4!$A$6:$BB$80,29,),"")</f>
        <v/>
      </c>
      <c r="L50" s="75"/>
      <c r="M50" s="75"/>
      <c r="N50" s="75"/>
      <c r="O50" s="12"/>
      <c r="P50" s="51"/>
      <c r="Q50" s="51"/>
      <c r="R50" s="22"/>
    </row>
    <row r="51" spans="1:18" ht="14.15" customHeight="1">
      <c r="A51" s="11"/>
      <c r="B51" s="10"/>
      <c r="C51" s="13"/>
      <c r="D51" s="13"/>
      <c r="E51" s="12"/>
      <c r="F51" s="13"/>
      <c r="G51" s="13"/>
      <c r="H51" s="13"/>
      <c r="I51" s="13"/>
      <c r="J51" s="13"/>
      <c r="K51" s="41"/>
      <c r="L51" s="41"/>
      <c r="M51" s="41"/>
      <c r="N51" s="41"/>
      <c r="O51" s="41"/>
      <c r="P51" s="41"/>
      <c r="Q51" s="41"/>
      <c r="R51" s="25"/>
    </row>
    <row r="52" spans="1:18" ht="14.15" customHeight="1">
      <c r="A52" s="85" t="s">
        <v>165</v>
      </c>
      <c r="B52" s="85"/>
      <c r="C52" s="85"/>
      <c r="D52" s="85"/>
      <c r="E52" s="85"/>
      <c r="F52" s="85"/>
      <c r="G52" s="13"/>
      <c r="H52" s="13"/>
      <c r="I52" s="13"/>
      <c r="J52" s="13"/>
      <c r="K52" s="41"/>
      <c r="L52" s="41"/>
      <c r="M52" s="41"/>
      <c r="N52" s="41"/>
      <c r="O52" s="41"/>
      <c r="P52" s="41"/>
      <c r="Q52" s="41"/>
      <c r="R52" s="25"/>
    </row>
    <row r="53" spans="1:18" ht="14.15" customHeight="1">
      <c r="A53" s="56"/>
      <c r="B53" s="76" t="s">
        <v>224</v>
      </c>
      <c r="C53" s="76"/>
      <c r="D53" s="56"/>
      <c r="E53" s="56"/>
      <c r="F53" s="56"/>
      <c r="G53" s="13"/>
      <c r="H53" s="13"/>
      <c r="I53" s="13"/>
      <c r="J53" s="13"/>
      <c r="K53" s="75" t="str">
        <f>IFERROR(VLOOKUP($K$12,Blad4!$A$6:$BB$80,30,),"")</f>
        <v/>
      </c>
      <c r="L53" s="75"/>
      <c r="M53" s="75"/>
      <c r="N53" s="75"/>
      <c r="O53" s="53"/>
      <c r="P53" s="53"/>
      <c r="Q53" s="53"/>
      <c r="R53" s="54"/>
    </row>
    <row r="54" spans="1:18" ht="14.15" customHeight="1">
      <c r="A54" s="11"/>
      <c r="B54" s="10" t="s">
        <v>166</v>
      </c>
      <c r="C54" s="11"/>
      <c r="D54" s="11"/>
      <c r="E54" s="12"/>
      <c r="F54" s="13"/>
      <c r="G54" s="13"/>
      <c r="H54" s="13"/>
      <c r="I54" s="13"/>
      <c r="J54" s="13"/>
      <c r="K54" s="75" t="str">
        <f>IFERROR(VLOOKUP($K$12,Blad4!$A$6:$BB$80,31,),"")</f>
        <v/>
      </c>
      <c r="L54" s="75"/>
      <c r="M54" s="75"/>
      <c r="N54" s="75"/>
      <c r="O54" s="12"/>
      <c r="P54" s="12"/>
      <c r="Q54" s="12"/>
      <c r="R54" s="25"/>
    </row>
    <row r="55" spans="1:18" ht="14.15" customHeight="1">
      <c r="A55" s="11"/>
      <c r="B55" s="10" t="s">
        <v>167</v>
      </c>
      <c r="C55" s="11"/>
      <c r="D55" s="11"/>
      <c r="E55" s="12"/>
      <c r="F55" s="13"/>
      <c r="G55" s="13"/>
      <c r="H55" s="13"/>
      <c r="I55" s="13"/>
      <c r="J55" s="13"/>
      <c r="K55" s="75" t="str">
        <f>IFERROR(VLOOKUP($K$12,Blad4!$A$6:$BB$80,32,),"")</f>
        <v/>
      </c>
      <c r="L55" s="75"/>
      <c r="M55" s="75"/>
      <c r="N55" s="75"/>
      <c r="O55" s="12"/>
      <c r="P55" s="12"/>
      <c r="Q55" s="12"/>
      <c r="R55" s="25"/>
    </row>
    <row r="56" spans="1:18" ht="14.15" customHeight="1">
      <c r="A56" s="11"/>
      <c r="B56" s="10" t="s">
        <v>168</v>
      </c>
      <c r="C56" s="11"/>
      <c r="D56" s="11"/>
      <c r="E56" s="12"/>
      <c r="F56" s="13"/>
      <c r="G56" s="13"/>
      <c r="H56" s="13"/>
      <c r="I56" s="13"/>
      <c r="J56" s="13"/>
      <c r="K56" s="85" t="str">
        <f>IFERROR(VLOOKUP($K$12,Blad4!$A$6:$BB$80,33,),"")</f>
        <v/>
      </c>
      <c r="L56" s="85"/>
      <c r="M56" s="85"/>
      <c r="N56" s="85"/>
      <c r="O56" s="85"/>
      <c r="P56" s="85"/>
      <c r="Q56" s="85"/>
      <c r="R56" s="35"/>
    </row>
    <row r="57" spans="1:18" ht="14.15" customHeight="1">
      <c r="A57" s="11"/>
      <c r="B57" s="11"/>
      <c r="C57" s="11"/>
      <c r="D57" s="11"/>
      <c r="E57" s="12"/>
      <c r="F57" s="13"/>
      <c r="G57" s="13"/>
      <c r="H57" s="13"/>
      <c r="I57" s="13"/>
      <c r="J57" s="13"/>
      <c r="K57" s="85"/>
      <c r="L57" s="85"/>
      <c r="M57" s="85"/>
      <c r="N57" s="85"/>
      <c r="O57" s="85"/>
      <c r="P57" s="85"/>
      <c r="Q57" s="85"/>
      <c r="R57" s="35"/>
    </row>
    <row r="58" spans="1:18" ht="14.15" customHeight="1">
      <c r="A58" s="11"/>
      <c r="B58" s="10" t="s">
        <v>169</v>
      </c>
      <c r="C58" s="11"/>
      <c r="D58" s="11"/>
      <c r="E58" s="12"/>
      <c r="F58" s="13"/>
      <c r="G58" s="13"/>
      <c r="H58" s="13"/>
      <c r="I58" s="13"/>
      <c r="J58" s="13"/>
      <c r="K58" s="75" t="str">
        <f>IFERROR(VLOOKUP($K$12,Blad4!$A$6:$BB$80,34,),"")</f>
        <v/>
      </c>
      <c r="L58" s="75"/>
      <c r="M58" s="75"/>
      <c r="N58" s="75"/>
      <c r="O58" s="12"/>
      <c r="P58" s="12"/>
      <c r="Q58" s="12"/>
      <c r="R58" s="35"/>
    </row>
    <row r="59" spans="1:18" ht="14.15" customHeight="1">
      <c r="A59" s="11"/>
      <c r="B59" s="10" t="s">
        <v>170</v>
      </c>
      <c r="C59" s="11"/>
      <c r="D59" s="11"/>
      <c r="E59" s="12"/>
      <c r="F59" s="13"/>
      <c r="G59" s="13"/>
      <c r="H59" s="13"/>
      <c r="I59" s="13"/>
      <c r="J59" s="13"/>
      <c r="K59" s="86" t="str">
        <f>IFERROR(VLOOKUP($K$12,Blad4!$A$6:$BB$80,35,),"")</f>
        <v/>
      </c>
      <c r="L59" s="86"/>
      <c r="M59" s="86"/>
      <c r="N59" s="86"/>
      <c r="O59" s="12"/>
      <c r="P59" s="12"/>
      <c r="Q59" s="12"/>
      <c r="R59" s="35"/>
    </row>
    <row r="60" spans="1:18" ht="14.15" customHeight="1">
      <c r="A60" s="11"/>
      <c r="B60" s="11"/>
      <c r="C60" s="11"/>
      <c r="D60" s="11"/>
      <c r="E60" s="13"/>
      <c r="F60" s="13"/>
      <c r="G60" s="13"/>
      <c r="H60" s="13"/>
      <c r="I60" s="13"/>
      <c r="J60" s="13"/>
      <c r="K60" s="84" t="str">
        <f>IFERROR(VLOOKUP($K$12,Blad2!#REF!,7,),"")</f>
        <v/>
      </c>
      <c r="L60" s="84"/>
      <c r="M60" s="84"/>
      <c r="N60" s="84"/>
      <c r="O60" s="84"/>
      <c r="P60" s="84"/>
      <c r="Q60" s="84"/>
      <c r="R60" s="84"/>
    </row>
    <row r="61" spans="1:18" ht="14.1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84"/>
      <c r="L61" s="84"/>
      <c r="M61" s="84"/>
      <c r="N61" s="84"/>
      <c r="O61" s="84"/>
      <c r="P61" s="84"/>
      <c r="Q61" s="84"/>
      <c r="R61" s="84"/>
    </row>
    <row r="62" spans="1:18" ht="14.1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84"/>
      <c r="L62" s="84"/>
      <c r="M62" s="84"/>
      <c r="N62" s="84"/>
      <c r="O62" s="84"/>
      <c r="P62" s="84"/>
      <c r="Q62" s="84"/>
      <c r="R62" s="84"/>
    </row>
    <row r="63" spans="1:18" ht="14.1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84"/>
      <c r="L63" s="84"/>
      <c r="M63" s="84"/>
      <c r="N63" s="84"/>
      <c r="O63" s="84"/>
      <c r="P63" s="84"/>
      <c r="Q63" s="84"/>
      <c r="R63" s="84"/>
    </row>
    <row r="64" spans="1:18" ht="14.1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84"/>
      <c r="L64" s="84"/>
      <c r="M64" s="84"/>
      <c r="N64" s="84"/>
      <c r="O64" s="84"/>
      <c r="P64" s="84"/>
      <c r="Q64" s="84"/>
      <c r="R64" s="84"/>
    </row>
    <row r="65" spans="1:18" ht="14.15" customHeight="1">
      <c r="A65" s="11"/>
      <c r="B65" s="76"/>
      <c r="C65" s="76"/>
      <c r="D65" s="76"/>
      <c r="E65" s="76"/>
      <c r="F65" s="76"/>
      <c r="G65" s="76"/>
      <c r="H65" s="76"/>
      <c r="I65" s="76"/>
      <c r="J65" s="3"/>
      <c r="K65" s="81"/>
      <c r="L65" s="81"/>
      <c r="M65" s="81"/>
      <c r="N65" s="81"/>
      <c r="O65" s="81"/>
      <c r="P65" s="81"/>
      <c r="Q65" s="81"/>
      <c r="R65" s="81"/>
    </row>
    <row r="66" spans="1:18" ht="14.1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8" ht="14.1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8" ht="14.1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8" ht="14.1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4.1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4.1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4.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2.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2.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ht="12.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ht="12.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2.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2.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2.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2.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2.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12.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ht="12.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2.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2.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R85" s="11"/>
    </row>
    <row r="86" spans="1:18" ht="12.5" hidden="1"/>
    <row r="87" spans="1:18" ht="12.5" hidden="1"/>
    <row r="88" spans="1:18" ht="12.5" hidden="1"/>
    <row r="89" spans="1:18" ht="12.5" hidden="1"/>
    <row r="90" spans="1:18" ht="12.5" hidden="1"/>
    <row r="91" spans="1:18" ht="12.5" hidden="1"/>
    <row r="92" spans="1:18" ht="12.5" hidden="1"/>
    <row r="93" spans="1:18" ht="12.5" hidden="1"/>
    <row r="94" spans="1:18" ht="12.5" hidden="1"/>
    <row r="95" spans="1:18" ht="12.5" hidden="1"/>
    <row r="96" spans="1:18" ht="12.5" hidden="1"/>
    <row r="97" ht="12.5" hidden="1"/>
    <row r="98" ht="12.5"/>
    <row r="99" ht="12.5"/>
    <row r="100" ht="12.5"/>
    <row r="101" ht="12.5"/>
    <row r="102" ht="12.5"/>
    <row r="103" ht="12.5"/>
    <row r="104" ht="12.5"/>
    <row r="105" ht="12.5"/>
    <row r="106" ht="12.5"/>
    <row r="107" ht="12.5"/>
    <row r="108" ht="12.5"/>
    <row r="109" ht="12.5"/>
    <row r="110" ht="12.5"/>
    <row r="111" ht="12.5"/>
    <row r="112" ht="12.5"/>
    <row r="113" ht="12.5"/>
    <row r="114" ht="12.5"/>
    <row r="115" ht="12.5"/>
    <row r="116" ht="12.5"/>
    <row r="117" ht="12.5"/>
    <row r="118" ht="12.5"/>
    <row r="119" ht="12.5"/>
    <row r="120" ht="12.5"/>
    <row r="121" ht="12.5"/>
    <row r="122" ht="12.5"/>
    <row r="123" ht="12.5"/>
    <row r="124" ht="12.5"/>
    <row r="125" ht="12.5"/>
    <row r="126" ht="12.5"/>
    <row r="127" ht="12.5"/>
    <row r="128" ht="12.5"/>
    <row r="129" ht="12.5"/>
    <row r="130" ht="12.5"/>
    <row r="131" ht="12.5"/>
    <row r="132" ht="12.5"/>
    <row r="133" ht="12.5"/>
    <row r="134" ht="12.5" hidden="1"/>
    <row r="135" ht="12.5" hidden="1"/>
    <row r="136" ht="12.5" hidden="1"/>
    <row r="137" ht="12.5" hidden="1"/>
    <row r="138" ht="12.5" hidden="1"/>
    <row r="139" ht="12.5" hidden="1"/>
    <row r="140" ht="12.5" hidden="1"/>
    <row r="141" ht="12.5" hidden="1"/>
    <row r="142" ht="12.5" hidden="1"/>
    <row r="143" ht="12.5" hidden="1"/>
    <row r="144" ht="12.5" hidden="1"/>
    <row r="145" ht="12.5" hidden="1"/>
    <row r="146" ht="12.5" hidden="1"/>
    <row r="147" ht="12.5" hidden="1"/>
    <row r="148" ht="12.5" hidden="1"/>
    <row r="149" ht="12.5"/>
    <row r="150" ht="12.5"/>
    <row r="151" ht="12.5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</sheetData>
  <sheetProtection algorithmName="SHA-512" hashValue="3soY1cD/Z/4ptTlQKidjCub/71Tqn39DgfdYpC9ynzKRuSSRSxwi8tzSqgekbT/NcFzJevmNm1Wep49yygoZdg==" saltValue="OC15U+aMHrtAoJjlOGFuqw==" spinCount="100000" sheet="1" objects="1" scenarios="1"/>
  <mergeCells count="80">
    <mergeCell ref="B50:E50"/>
    <mergeCell ref="B53:C53"/>
    <mergeCell ref="K53:N53"/>
    <mergeCell ref="B43:F43"/>
    <mergeCell ref="B44:E44"/>
    <mergeCell ref="B45:F45"/>
    <mergeCell ref="B46:E46"/>
    <mergeCell ref="B47:J48"/>
    <mergeCell ref="A52:F52"/>
    <mergeCell ref="B40:I40"/>
    <mergeCell ref="B41:I41"/>
    <mergeCell ref="B42:H42"/>
    <mergeCell ref="B38:I39"/>
    <mergeCell ref="B49:H49"/>
    <mergeCell ref="B16:D16"/>
    <mergeCell ref="B17:D17"/>
    <mergeCell ref="B19:H19"/>
    <mergeCell ref="B20:J20"/>
    <mergeCell ref="B37:G37"/>
    <mergeCell ref="B25:I25"/>
    <mergeCell ref="B18:I18"/>
    <mergeCell ref="B26:G26"/>
    <mergeCell ref="B27:I27"/>
    <mergeCell ref="B28:H28"/>
    <mergeCell ref="B29:I29"/>
    <mergeCell ref="B30:H30"/>
    <mergeCell ref="B33:G33"/>
    <mergeCell ref="B34:J34"/>
    <mergeCell ref="A32:F32"/>
    <mergeCell ref="B36:E36"/>
    <mergeCell ref="K60:R64"/>
    <mergeCell ref="B65:I65"/>
    <mergeCell ref="K65:R65"/>
    <mergeCell ref="K58:N58"/>
    <mergeCell ref="K59:N59"/>
    <mergeCell ref="B21:I22"/>
    <mergeCell ref="A24:F24"/>
    <mergeCell ref="A7:Q9"/>
    <mergeCell ref="A10:P10"/>
    <mergeCell ref="A11:F11"/>
    <mergeCell ref="K12:Q12"/>
    <mergeCell ref="K17:Q17"/>
    <mergeCell ref="K16:Q16"/>
    <mergeCell ref="K13:Q13"/>
    <mergeCell ref="K14:Q14"/>
    <mergeCell ref="K15:Q15"/>
    <mergeCell ref="K19:Q19"/>
    <mergeCell ref="B12:C12"/>
    <mergeCell ref="B13:C13"/>
    <mergeCell ref="B14:D14"/>
    <mergeCell ref="B15:D15"/>
    <mergeCell ref="K36:Q36"/>
    <mergeCell ref="K30:N30"/>
    <mergeCell ref="K33:N33"/>
    <mergeCell ref="R12:Y12"/>
    <mergeCell ref="K29:N29"/>
    <mergeCell ref="K34:Q35"/>
    <mergeCell ref="K18:Q18"/>
    <mergeCell ref="K20:Q20"/>
    <mergeCell ref="K28:Q28"/>
    <mergeCell ref="K25:N25"/>
    <mergeCell ref="K26:N26"/>
    <mergeCell ref="K27:Q27"/>
    <mergeCell ref="K21:Q22"/>
    <mergeCell ref="K39:Q39"/>
    <mergeCell ref="K49:Q49"/>
    <mergeCell ref="K37:Q37"/>
    <mergeCell ref="K44:Q44"/>
    <mergeCell ref="K56:Q57"/>
    <mergeCell ref="K50:N50"/>
    <mergeCell ref="K54:N54"/>
    <mergeCell ref="K55:N55"/>
    <mergeCell ref="K45:Q45"/>
    <mergeCell ref="K46:N46"/>
    <mergeCell ref="K40:N40"/>
    <mergeCell ref="K41:N41"/>
    <mergeCell ref="K42:N42"/>
    <mergeCell ref="K43:N43"/>
    <mergeCell ref="K47:N47"/>
    <mergeCell ref="K38:Q38"/>
  </mergeCells>
  <conditionalFormatting sqref="K12">
    <cfRule type="cellIs" dxfId="36" priority="68" operator="equal">
      <formula>"Sélectionnez votre chaudière ici"</formula>
    </cfRule>
    <cfRule type="cellIs" dxfId="35" priority="69" operator="equal">
      <formula>"Selecteer hier uw verwarmingsketel"</formula>
    </cfRule>
  </conditionalFormatting>
  <conditionalFormatting sqref="R19:R30 K23:K24">
    <cfRule type="cellIs" dxfId="34" priority="67" operator="equal">
      <formula>"Niet van toepassing"</formula>
    </cfRule>
  </conditionalFormatting>
  <conditionalFormatting sqref="R44">
    <cfRule type="cellIs" dxfId="33" priority="61" operator="equal">
      <formula>"Niet van toepassing"</formula>
    </cfRule>
  </conditionalFormatting>
  <conditionalFormatting sqref="R46:R50">
    <cfRule type="cellIs" dxfId="32" priority="60" operator="equal">
      <formula>"Niet van toepassing"</formula>
    </cfRule>
  </conditionalFormatting>
  <conditionalFormatting sqref="K61:P61 R61">
    <cfRule type="cellIs" dxfId="31" priority="57" operator="equal">
      <formula>"Niet van toepassing"</formula>
    </cfRule>
  </conditionalFormatting>
  <conditionalFormatting sqref="Q31:Q32">
    <cfRule type="cellIs" dxfId="30" priority="54" operator="equal">
      <formula>"Niet van toepassing"</formula>
    </cfRule>
  </conditionalFormatting>
  <conditionalFormatting sqref="Q60:Q64">
    <cfRule type="cellIs" dxfId="29" priority="52" operator="equal">
      <formula>"Niet van toepassing"</formula>
    </cfRule>
  </conditionalFormatting>
  <conditionalFormatting sqref="Q65">
    <cfRule type="cellIs" dxfId="28" priority="49" operator="equal">
      <formula>"Niet van toepassing"</formula>
    </cfRule>
  </conditionalFormatting>
  <conditionalFormatting sqref="Q29">
    <cfRule type="cellIs" dxfId="27" priority="46" operator="equal">
      <formula>"Niet van toepassing"</formula>
    </cfRule>
  </conditionalFormatting>
  <conditionalFormatting sqref="Q30">
    <cfRule type="cellIs" dxfId="26" priority="45" operator="equal">
      <formula>"Niet van toepassing"</formula>
    </cfRule>
  </conditionalFormatting>
  <conditionalFormatting sqref="Q1:Q6">
    <cfRule type="cellIs" dxfId="25" priority="42" operator="equal">
      <formula>"Niet van toepassing"</formula>
    </cfRule>
  </conditionalFormatting>
  <conditionalFormatting sqref="R12:Y12">
    <cfRule type="cellIs" dxfId="24" priority="41" operator="equal">
      <formula>"Niet van toepassing"</formula>
    </cfRule>
  </conditionalFormatting>
  <conditionalFormatting sqref="O43:P43">
    <cfRule type="cellIs" dxfId="23" priority="31" operator="equal">
      <formula>"Niet van toepassing"</formula>
    </cfRule>
  </conditionalFormatting>
  <conditionalFormatting sqref="K33">
    <cfRule type="cellIs" dxfId="22" priority="29" operator="equal">
      <formula>"Niet van toepassing"</formula>
    </cfRule>
  </conditionalFormatting>
  <conditionalFormatting sqref="K34">
    <cfRule type="cellIs" dxfId="21" priority="28" operator="equal">
      <formula>"Niet van toepassing"</formula>
    </cfRule>
  </conditionalFormatting>
  <conditionalFormatting sqref="K36">
    <cfRule type="cellIs" dxfId="20" priority="27" operator="equal">
      <formula>"Niet van toepassing"</formula>
    </cfRule>
  </conditionalFormatting>
  <conditionalFormatting sqref="K40">
    <cfRule type="cellIs" dxfId="19" priority="25" operator="equal">
      <formula>"Niet van toepassing"</formula>
    </cfRule>
  </conditionalFormatting>
  <conditionalFormatting sqref="K42">
    <cfRule type="cellIs" dxfId="18" priority="23" operator="equal">
      <formula>"Niet van toepassing"</formula>
    </cfRule>
  </conditionalFormatting>
  <conditionalFormatting sqref="K43">
    <cfRule type="cellIs" dxfId="17" priority="22" operator="equal">
      <formula>"Niet van toepassing"</formula>
    </cfRule>
  </conditionalFormatting>
  <conditionalFormatting sqref="K44">
    <cfRule type="cellIs" dxfId="16" priority="21" operator="equal">
      <formula>"Niet van toepassing"</formula>
    </cfRule>
  </conditionalFormatting>
  <conditionalFormatting sqref="K45">
    <cfRule type="cellIs" dxfId="15" priority="20" operator="equal">
      <formula>"Niet van toepassing"</formula>
    </cfRule>
  </conditionalFormatting>
  <conditionalFormatting sqref="K46">
    <cfRule type="cellIs" dxfId="14" priority="19" operator="equal">
      <formula>"Niet van toepassing"</formula>
    </cfRule>
  </conditionalFormatting>
  <conditionalFormatting sqref="K47">
    <cfRule type="cellIs" dxfId="13" priority="18" operator="equal">
      <formula>"Niet van toepassing"</formula>
    </cfRule>
  </conditionalFormatting>
  <conditionalFormatting sqref="K48">
    <cfRule type="cellIs" dxfId="12" priority="17" operator="equal">
      <formula>"Niet van toepassing"</formula>
    </cfRule>
  </conditionalFormatting>
  <conditionalFormatting sqref="K49">
    <cfRule type="cellIs" dxfId="11" priority="16" operator="equal">
      <formula>"Niet van toepassing"</formula>
    </cfRule>
  </conditionalFormatting>
  <conditionalFormatting sqref="K56">
    <cfRule type="cellIs" dxfId="10" priority="12" operator="equal">
      <formula>"Niet van toepassing"</formula>
    </cfRule>
  </conditionalFormatting>
  <conditionalFormatting sqref="K58">
    <cfRule type="cellIs" dxfId="9" priority="11" operator="equal">
      <formula>"Niet van toepassing"</formula>
    </cfRule>
  </conditionalFormatting>
  <conditionalFormatting sqref="K59">
    <cfRule type="cellIs" dxfId="8" priority="10" operator="equal">
      <formula>"Niet van toepassing"</formula>
    </cfRule>
  </conditionalFormatting>
  <conditionalFormatting sqref="K50">
    <cfRule type="cellIs" dxfId="7" priority="9" operator="equal">
      <formula>"Niet van toepassing"</formula>
    </cfRule>
  </conditionalFormatting>
  <conditionalFormatting sqref="K53">
    <cfRule type="cellIs" dxfId="6" priority="7" operator="equal">
      <formula>"Niet van toepassing"</formula>
    </cfRule>
  </conditionalFormatting>
  <conditionalFormatting sqref="K41">
    <cfRule type="cellIs" dxfId="5" priority="6" operator="equal">
      <formula>"Niet van toepassing"</formula>
    </cfRule>
  </conditionalFormatting>
  <conditionalFormatting sqref="K38">
    <cfRule type="cellIs" dxfId="4" priority="5" operator="equal">
      <formula>"Niet van toepassing"</formula>
    </cfRule>
  </conditionalFormatting>
  <conditionalFormatting sqref="K37">
    <cfRule type="cellIs" dxfId="3" priority="4" operator="equal">
      <formula>"Niet van toepassing"</formula>
    </cfRule>
  </conditionalFormatting>
  <conditionalFormatting sqref="K39">
    <cfRule type="cellIs" dxfId="2" priority="3" operator="equal">
      <formula>"Niet van toepassing"</formula>
    </cfRule>
  </conditionalFormatting>
  <conditionalFormatting sqref="K54">
    <cfRule type="cellIs" dxfId="1" priority="2" operator="equal">
      <formula>"Niet van toepassing"</formula>
    </cfRule>
  </conditionalFormatting>
  <conditionalFormatting sqref="K55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4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60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200-000000000000}">
          <x14:formula1>
            <xm:f>Blad4!$A$5:$A$80</xm:f>
          </x14:formula1>
          <xm:sqref>K12:Q12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16"/>
  <sheetViews>
    <sheetView zoomScale="85" zoomScaleNormal="85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D66" sqref="D66"/>
    </sheetView>
  </sheetViews>
  <sheetFormatPr defaultColWidth="9.1796875" defaultRowHeight="12.5"/>
  <cols>
    <col min="1" max="1" width="33.453125" style="5" bestFit="1" customWidth="1"/>
    <col min="2" max="2" width="7.54296875" style="5" customWidth="1"/>
    <col min="3" max="7" width="32.453125" style="5" customWidth="1"/>
    <col min="8" max="8" width="32.54296875" style="5" customWidth="1"/>
    <col min="9" max="9" width="40.26953125" style="5" customWidth="1"/>
    <col min="10" max="10" width="32.26953125" style="5" customWidth="1"/>
    <col min="11" max="11" width="25" style="5" customWidth="1"/>
    <col min="12" max="12" width="24.453125" style="5" customWidth="1"/>
    <col min="13" max="13" width="22" style="5" customWidth="1"/>
    <col min="14" max="14" width="23" style="18" customWidth="1"/>
    <col min="15" max="16" width="30.54296875" style="5" customWidth="1"/>
    <col min="17" max="17" width="62.453125" style="5" bestFit="1" customWidth="1"/>
    <col min="18" max="18" width="32.26953125" style="5" customWidth="1"/>
    <col min="19" max="22" width="38.26953125" style="5" customWidth="1"/>
    <col min="23" max="23" width="23.453125" style="5" customWidth="1"/>
    <col min="24" max="24" width="46.1796875" style="5" customWidth="1"/>
    <col min="25" max="25" width="38.453125" style="5" customWidth="1"/>
    <col min="26" max="30" width="28.453125" style="45" customWidth="1"/>
    <col min="31" max="31" width="37.81640625" style="5" customWidth="1"/>
    <col min="32" max="32" width="27" style="5" customWidth="1"/>
    <col min="33" max="33" width="42.1796875" style="5" customWidth="1"/>
    <col min="34" max="34" width="22.54296875" style="5" customWidth="1"/>
    <col min="35" max="35" width="42.1796875" style="5" customWidth="1"/>
    <col min="36" max="36" width="10.26953125" style="5" customWidth="1"/>
    <col min="37" max="16384" width="9.1796875" style="5"/>
  </cols>
  <sheetData>
    <row r="1" spans="1:39" ht="14.5">
      <c r="B1" s="15"/>
      <c r="C1" s="15"/>
      <c r="D1" s="15"/>
      <c r="E1" s="15"/>
      <c r="F1" s="15"/>
      <c r="G1" s="15"/>
      <c r="H1" s="15"/>
      <c r="I1" s="4"/>
      <c r="J1" s="4"/>
      <c r="N1" s="16"/>
    </row>
    <row r="2" spans="1:39" ht="14.5">
      <c r="A2" s="5">
        <v>1</v>
      </c>
      <c r="B2" s="8">
        <f>A2+1</f>
        <v>2</v>
      </c>
      <c r="C2" s="8">
        <f t="shared" ref="C2:AI2" si="0">B2+1</f>
        <v>3</v>
      </c>
      <c r="D2" s="8">
        <f t="shared" si="0"/>
        <v>4</v>
      </c>
      <c r="E2" s="8">
        <f t="shared" si="0"/>
        <v>5</v>
      </c>
      <c r="F2" s="8">
        <f t="shared" si="0"/>
        <v>6</v>
      </c>
      <c r="G2" s="8">
        <f t="shared" si="0"/>
        <v>7</v>
      </c>
      <c r="H2" s="8">
        <f t="shared" si="0"/>
        <v>8</v>
      </c>
      <c r="I2" s="8">
        <f t="shared" si="0"/>
        <v>9</v>
      </c>
      <c r="J2" s="8">
        <f t="shared" si="0"/>
        <v>10</v>
      </c>
      <c r="K2" s="8">
        <f t="shared" si="0"/>
        <v>11</v>
      </c>
      <c r="L2" s="8">
        <f t="shared" si="0"/>
        <v>12</v>
      </c>
      <c r="M2" s="8">
        <f t="shared" si="0"/>
        <v>13</v>
      </c>
      <c r="N2" s="8">
        <f t="shared" si="0"/>
        <v>14</v>
      </c>
      <c r="O2" s="8">
        <f t="shared" si="0"/>
        <v>15</v>
      </c>
      <c r="P2" s="8">
        <f t="shared" si="0"/>
        <v>16</v>
      </c>
      <c r="Q2" s="8">
        <f t="shared" si="0"/>
        <v>17</v>
      </c>
      <c r="R2" s="8">
        <f t="shared" si="0"/>
        <v>18</v>
      </c>
      <c r="S2" s="8">
        <f t="shared" si="0"/>
        <v>19</v>
      </c>
      <c r="T2" s="8">
        <f t="shared" si="0"/>
        <v>20</v>
      </c>
      <c r="U2" s="8">
        <f t="shared" si="0"/>
        <v>21</v>
      </c>
      <c r="V2" s="8">
        <f t="shared" si="0"/>
        <v>22</v>
      </c>
      <c r="W2" s="8">
        <f t="shared" si="0"/>
        <v>23</v>
      </c>
      <c r="X2" s="8">
        <f t="shared" si="0"/>
        <v>24</v>
      </c>
      <c r="Y2" s="8">
        <f t="shared" si="0"/>
        <v>25</v>
      </c>
      <c r="Z2" s="8">
        <f t="shared" si="0"/>
        <v>26</v>
      </c>
      <c r="AA2" s="8">
        <f t="shared" si="0"/>
        <v>27</v>
      </c>
      <c r="AB2" s="8">
        <f t="shared" si="0"/>
        <v>28</v>
      </c>
      <c r="AC2" s="8">
        <f t="shared" si="0"/>
        <v>29</v>
      </c>
      <c r="AD2" s="8">
        <f t="shared" si="0"/>
        <v>30</v>
      </c>
      <c r="AE2" s="8">
        <f t="shared" si="0"/>
        <v>31</v>
      </c>
      <c r="AF2" s="8">
        <f t="shared" si="0"/>
        <v>32</v>
      </c>
      <c r="AG2" s="8">
        <f t="shared" si="0"/>
        <v>33</v>
      </c>
      <c r="AH2" s="8">
        <f t="shared" si="0"/>
        <v>34</v>
      </c>
      <c r="AI2" s="8">
        <f t="shared" si="0"/>
        <v>35</v>
      </c>
      <c r="AK2" s="8"/>
      <c r="AM2" s="8"/>
    </row>
    <row r="3" spans="1:39" ht="14.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52"/>
      <c r="Q3" s="88"/>
      <c r="R3" s="88"/>
      <c r="S3" s="88"/>
      <c r="T3" s="88"/>
      <c r="U3" s="88"/>
      <c r="V3" s="88"/>
      <c r="W3" s="88"/>
      <c r="X3" s="88"/>
      <c r="Y3" s="88"/>
      <c r="AE3" s="36"/>
      <c r="AG3" s="88"/>
      <c r="AH3" s="88"/>
      <c r="AI3" s="88"/>
      <c r="AJ3" s="88"/>
      <c r="AK3" s="88"/>
    </row>
    <row r="4" spans="1:39" ht="29">
      <c r="A4" s="6" t="s">
        <v>1</v>
      </c>
      <c r="B4" s="6" t="s">
        <v>109</v>
      </c>
      <c r="C4" s="4" t="s">
        <v>226</v>
      </c>
      <c r="D4" s="4" t="s">
        <v>110</v>
      </c>
      <c r="E4" s="4" t="s">
        <v>111</v>
      </c>
      <c r="F4" s="57" t="s">
        <v>227</v>
      </c>
      <c r="G4" s="57" t="s">
        <v>120</v>
      </c>
      <c r="H4" s="57" t="s">
        <v>112</v>
      </c>
      <c r="I4" s="57" t="s">
        <v>113</v>
      </c>
      <c r="J4" s="4" t="s">
        <v>114</v>
      </c>
      <c r="K4" s="57" t="s">
        <v>115</v>
      </c>
      <c r="L4" s="57" t="s">
        <v>116</v>
      </c>
      <c r="M4" s="57" t="s">
        <v>117</v>
      </c>
      <c r="N4" s="58" t="s">
        <v>118</v>
      </c>
      <c r="O4" s="57" t="s">
        <v>119</v>
      </c>
      <c r="P4" s="57" t="s">
        <v>115</v>
      </c>
      <c r="Q4" s="4" t="s">
        <v>121</v>
      </c>
      <c r="R4" s="4" t="s">
        <v>108</v>
      </c>
      <c r="S4" s="4" t="s">
        <v>160</v>
      </c>
      <c r="T4" s="64" t="s">
        <v>225</v>
      </c>
      <c r="U4" s="57" t="s">
        <v>210</v>
      </c>
      <c r="V4" s="57" t="s">
        <v>211</v>
      </c>
      <c r="W4" s="4" t="s">
        <v>122</v>
      </c>
      <c r="X4" s="4" t="s">
        <v>123</v>
      </c>
      <c r="Y4" s="4" t="s">
        <v>124</v>
      </c>
      <c r="Z4" s="46" t="s">
        <v>125</v>
      </c>
      <c r="AA4" s="59" t="s">
        <v>212</v>
      </c>
      <c r="AB4" s="59" t="s">
        <v>213</v>
      </c>
      <c r="AC4" s="46" t="s">
        <v>214</v>
      </c>
      <c r="AD4" s="46" t="s">
        <v>228</v>
      </c>
      <c r="AE4" s="6" t="s">
        <v>126</v>
      </c>
      <c r="AF4" s="21" t="s">
        <v>127</v>
      </c>
      <c r="AG4" s="6" t="s">
        <v>128</v>
      </c>
      <c r="AH4" s="8" t="s">
        <v>129</v>
      </c>
      <c r="AI4" s="8" t="s">
        <v>0</v>
      </c>
      <c r="AJ4" s="8"/>
      <c r="AK4" s="8"/>
    </row>
    <row r="5" spans="1:39" ht="14.5">
      <c r="A5" s="6" t="s">
        <v>130</v>
      </c>
      <c r="AE5" s="6"/>
      <c r="AG5" s="6"/>
      <c r="AH5" s="8"/>
      <c r="AI5" s="8"/>
      <c r="AJ5" s="8"/>
      <c r="AK5" s="8"/>
    </row>
    <row r="6" spans="1:39" ht="14.5">
      <c r="A6" t="s">
        <v>51</v>
      </c>
      <c r="B6" t="s">
        <v>87</v>
      </c>
      <c r="C6" t="s">
        <v>131</v>
      </c>
      <c r="D6" s="7" t="s">
        <v>132</v>
      </c>
      <c r="E6" s="7" t="s">
        <v>190</v>
      </c>
      <c r="F6" s="7" t="s">
        <v>139</v>
      </c>
      <c r="G6" s="7" t="s">
        <v>134</v>
      </c>
      <c r="H6" s="7" t="s">
        <v>133</v>
      </c>
      <c r="I6" s="7" t="s">
        <v>133</v>
      </c>
      <c r="J6" s="7" t="s">
        <v>133</v>
      </c>
      <c r="K6" s="20">
        <v>13</v>
      </c>
      <c r="L6" s="7" t="s">
        <v>133</v>
      </c>
      <c r="M6" s="7" t="s">
        <v>133</v>
      </c>
      <c r="N6" s="20">
        <v>98.8</v>
      </c>
      <c r="O6" s="7">
        <v>30</v>
      </c>
      <c r="P6" s="20">
        <v>13</v>
      </c>
      <c r="Q6" s="2" t="s">
        <v>135</v>
      </c>
      <c r="R6" s="2" t="s">
        <v>139</v>
      </c>
      <c r="S6" s="9" t="s">
        <v>185</v>
      </c>
      <c r="T6" s="9" t="s">
        <v>230</v>
      </c>
      <c r="U6" s="9" t="s">
        <v>230</v>
      </c>
      <c r="V6" s="9" t="s">
        <v>231</v>
      </c>
      <c r="W6" s="2" t="s">
        <v>161</v>
      </c>
      <c r="X6" s="2" t="s">
        <v>162</v>
      </c>
      <c r="Y6" s="2" t="s">
        <v>162</v>
      </c>
      <c r="Z6" s="47" t="s">
        <v>161</v>
      </c>
      <c r="AA6" s="74" t="s">
        <v>232</v>
      </c>
      <c r="AB6" s="74" t="s">
        <v>232</v>
      </c>
      <c r="AC6" s="74" t="s">
        <v>233</v>
      </c>
      <c r="AD6" s="74" t="s">
        <v>229</v>
      </c>
      <c r="AE6" s="7" t="s">
        <v>134</v>
      </c>
      <c r="AF6" s="9" t="s">
        <v>88</v>
      </c>
      <c r="AG6" s="2" t="s">
        <v>137</v>
      </c>
      <c r="AH6" s="2" t="s">
        <v>134</v>
      </c>
      <c r="AI6" s="20">
        <v>0.2</v>
      </c>
    </row>
    <row r="7" spans="1:39" ht="14.5">
      <c r="A7" t="s">
        <v>52</v>
      </c>
      <c r="B7" t="s">
        <v>87</v>
      </c>
      <c r="C7" t="s">
        <v>131</v>
      </c>
      <c r="D7" s="7" t="s">
        <v>132</v>
      </c>
      <c r="E7" s="7" t="s">
        <v>190</v>
      </c>
      <c r="F7" s="7" t="s">
        <v>139</v>
      </c>
      <c r="G7" s="7" t="s">
        <v>134</v>
      </c>
      <c r="H7" s="7" t="s">
        <v>133</v>
      </c>
      <c r="I7" s="7" t="s">
        <v>133</v>
      </c>
      <c r="J7" s="7" t="s">
        <v>133</v>
      </c>
      <c r="K7" s="20">
        <v>23</v>
      </c>
      <c r="L7" s="7" t="s">
        <v>133</v>
      </c>
      <c r="M7" s="7" t="s">
        <v>133</v>
      </c>
      <c r="N7" s="20">
        <v>98.1</v>
      </c>
      <c r="O7" s="7">
        <v>30</v>
      </c>
      <c r="P7" s="20">
        <v>23</v>
      </c>
      <c r="Q7" s="2" t="s">
        <v>135</v>
      </c>
      <c r="R7" s="2" t="s">
        <v>139</v>
      </c>
      <c r="S7" s="9" t="s">
        <v>185</v>
      </c>
      <c r="T7" s="9" t="s">
        <v>230</v>
      </c>
      <c r="U7" s="9" t="s">
        <v>230</v>
      </c>
      <c r="V7" s="9" t="s">
        <v>231</v>
      </c>
      <c r="W7" s="2" t="s">
        <v>161</v>
      </c>
      <c r="X7" s="2" t="s">
        <v>162</v>
      </c>
      <c r="Y7" s="2" t="s">
        <v>162</v>
      </c>
      <c r="Z7" s="47" t="s">
        <v>161</v>
      </c>
      <c r="AA7" s="74" t="s">
        <v>232</v>
      </c>
      <c r="AB7" s="74" t="s">
        <v>232</v>
      </c>
      <c r="AC7" s="74" t="s">
        <v>233</v>
      </c>
      <c r="AD7" s="74" t="s">
        <v>229</v>
      </c>
      <c r="AE7" s="7" t="s">
        <v>134</v>
      </c>
      <c r="AF7" s="9" t="s">
        <v>88</v>
      </c>
      <c r="AG7" s="2" t="s">
        <v>137</v>
      </c>
      <c r="AH7" s="2" t="s">
        <v>134</v>
      </c>
      <c r="AI7" s="20">
        <v>0.2</v>
      </c>
    </row>
    <row r="8" spans="1:39" ht="15" customHeight="1">
      <c r="A8" t="s">
        <v>53</v>
      </c>
      <c r="B8" t="s">
        <v>87</v>
      </c>
      <c r="C8" t="s">
        <v>131</v>
      </c>
      <c r="D8" s="7" t="s">
        <v>132</v>
      </c>
      <c r="E8" s="7" t="s">
        <v>190</v>
      </c>
      <c r="F8" s="7" t="s">
        <v>139</v>
      </c>
      <c r="G8" s="7" t="s">
        <v>134</v>
      </c>
      <c r="H8" s="7" t="s">
        <v>133</v>
      </c>
      <c r="I8" s="7" t="s">
        <v>133</v>
      </c>
      <c r="J8" s="7" t="s">
        <v>133</v>
      </c>
      <c r="K8" s="20">
        <v>24</v>
      </c>
      <c r="L8" s="7" t="s">
        <v>133</v>
      </c>
      <c r="M8" s="7" t="s">
        <v>133</v>
      </c>
      <c r="N8" s="20">
        <v>99</v>
      </c>
      <c r="O8" s="7">
        <v>30</v>
      </c>
      <c r="P8" s="20">
        <v>24</v>
      </c>
      <c r="Q8" s="2" t="s">
        <v>159</v>
      </c>
      <c r="R8" s="2" t="s">
        <v>133</v>
      </c>
      <c r="S8" s="9" t="s">
        <v>136</v>
      </c>
      <c r="T8" s="9" t="s">
        <v>230</v>
      </c>
      <c r="U8" s="9" t="s">
        <v>230</v>
      </c>
      <c r="V8" s="9" t="s">
        <v>231</v>
      </c>
      <c r="W8" s="2" t="s">
        <v>134</v>
      </c>
      <c r="X8" s="2" t="s">
        <v>4</v>
      </c>
      <c r="Y8" s="2" t="s">
        <v>134</v>
      </c>
      <c r="Z8" s="47">
        <v>83</v>
      </c>
      <c r="AA8" s="74" t="s">
        <v>232</v>
      </c>
      <c r="AB8" s="74" t="s">
        <v>232</v>
      </c>
      <c r="AC8" s="74" t="s">
        <v>233</v>
      </c>
      <c r="AD8" s="74" t="s">
        <v>229</v>
      </c>
      <c r="AE8" s="7" t="s">
        <v>134</v>
      </c>
      <c r="AF8" s="9" t="s">
        <v>88</v>
      </c>
      <c r="AG8" s="2" t="s">
        <v>137</v>
      </c>
      <c r="AH8" s="2" t="s">
        <v>134</v>
      </c>
      <c r="AI8" s="20">
        <v>0.2</v>
      </c>
    </row>
    <row r="9" spans="1:39" ht="14.5">
      <c r="A9" s="5" t="s">
        <v>54</v>
      </c>
      <c r="B9" t="s">
        <v>87</v>
      </c>
      <c r="C9" t="s">
        <v>131</v>
      </c>
      <c r="D9" s="7" t="s">
        <v>132</v>
      </c>
      <c r="E9" s="7" t="s">
        <v>190</v>
      </c>
      <c r="F9" s="7" t="s">
        <v>139</v>
      </c>
      <c r="G9" s="7" t="s">
        <v>134</v>
      </c>
      <c r="H9" s="7" t="s">
        <v>133</v>
      </c>
      <c r="I9" s="7" t="s">
        <v>133</v>
      </c>
      <c r="J9" s="7" t="s">
        <v>133</v>
      </c>
      <c r="K9" s="20">
        <v>23</v>
      </c>
      <c r="L9" s="7" t="s">
        <v>133</v>
      </c>
      <c r="M9" s="7" t="s">
        <v>133</v>
      </c>
      <c r="N9" s="20">
        <v>98.1</v>
      </c>
      <c r="O9" s="7">
        <v>30</v>
      </c>
      <c r="P9" s="20">
        <v>23</v>
      </c>
      <c r="Q9" s="2" t="s">
        <v>159</v>
      </c>
      <c r="R9" s="2" t="s">
        <v>133</v>
      </c>
      <c r="S9" s="9" t="s">
        <v>136</v>
      </c>
      <c r="T9" s="9" t="s">
        <v>230</v>
      </c>
      <c r="U9" s="9" t="s">
        <v>230</v>
      </c>
      <c r="V9" s="9" t="s">
        <v>231</v>
      </c>
      <c r="W9" s="2" t="s">
        <v>134</v>
      </c>
      <c r="X9" s="2" t="s">
        <v>4</v>
      </c>
      <c r="Y9" s="2" t="s">
        <v>134</v>
      </c>
      <c r="Z9" s="47">
        <v>81</v>
      </c>
      <c r="AA9" s="74" t="s">
        <v>232</v>
      </c>
      <c r="AB9" s="74" t="s">
        <v>232</v>
      </c>
      <c r="AC9" s="74" t="s">
        <v>233</v>
      </c>
      <c r="AD9" s="74" t="s">
        <v>229</v>
      </c>
      <c r="AE9" s="7" t="s">
        <v>134</v>
      </c>
      <c r="AF9" s="9" t="s">
        <v>88</v>
      </c>
      <c r="AG9" s="2" t="s">
        <v>137</v>
      </c>
      <c r="AH9" s="2" t="s">
        <v>134</v>
      </c>
      <c r="AI9" s="20">
        <v>0.2</v>
      </c>
    </row>
    <row r="10" spans="1:39" ht="14.5">
      <c r="A10" s="5" t="s">
        <v>192</v>
      </c>
      <c r="B10" t="s">
        <v>2</v>
      </c>
      <c r="C10" t="s">
        <v>131</v>
      </c>
      <c r="D10" s="7" t="s">
        <v>132</v>
      </c>
      <c r="E10" s="7" t="s">
        <v>190</v>
      </c>
      <c r="F10" s="7" t="s">
        <v>139</v>
      </c>
      <c r="G10" s="7" t="s">
        <v>134</v>
      </c>
      <c r="H10" s="7" t="s">
        <v>133</v>
      </c>
      <c r="I10" s="7" t="s">
        <v>133</v>
      </c>
      <c r="J10" s="7" t="s">
        <v>133</v>
      </c>
      <c r="K10" s="20">
        <v>19</v>
      </c>
      <c r="L10" s="7" t="s">
        <v>133</v>
      </c>
      <c r="M10" s="7" t="s">
        <v>133</v>
      </c>
      <c r="N10" s="20">
        <v>98.7</v>
      </c>
      <c r="O10" s="7">
        <v>30</v>
      </c>
      <c r="P10" s="20">
        <v>19</v>
      </c>
      <c r="Q10" s="2" t="s">
        <v>159</v>
      </c>
      <c r="R10" s="2" t="s">
        <v>133</v>
      </c>
      <c r="S10" s="9" t="s">
        <v>136</v>
      </c>
      <c r="T10" s="9" t="s">
        <v>230</v>
      </c>
      <c r="U10" s="9" t="s">
        <v>230</v>
      </c>
      <c r="V10" s="9" t="s">
        <v>231</v>
      </c>
      <c r="W10" s="2" t="s">
        <v>134</v>
      </c>
      <c r="X10" s="2" t="s">
        <v>4</v>
      </c>
      <c r="Y10" s="2" t="s">
        <v>134</v>
      </c>
      <c r="Z10" s="47">
        <v>85</v>
      </c>
      <c r="AA10" s="74" t="s">
        <v>232</v>
      </c>
      <c r="AB10" s="74" t="s">
        <v>232</v>
      </c>
      <c r="AC10" s="74" t="s">
        <v>233</v>
      </c>
      <c r="AD10" s="74" t="s">
        <v>229</v>
      </c>
      <c r="AE10" s="7" t="s">
        <v>134</v>
      </c>
      <c r="AF10" s="9" t="s">
        <v>204</v>
      </c>
      <c r="AG10" s="2" t="s">
        <v>137</v>
      </c>
      <c r="AH10" s="2" t="s">
        <v>134</v>
      </c>
      <c r="AI10" s="20">
        <v>0.2</v>
      </c>
    </row>
    <row r="11" spans="1:39" ht="14.5">
      <c r="A11" s="5" t="s">
        <v>193</v>
      </c>
      <c r="B11" t="s">
        <v>2</v>
      </c>
      <c r="C11" t="s">
        <v>131</v>
      </c>
      <c r="D11" s="7" t="s">
        <v>132</v>
      </c>
      <c r="E11" s="7" t="s">
        <v>190</v>
      </c>
      <c r="F11" s="7" t="s">
        <v>139</v>
      </c>
      <c r="G11" s="7" t="s">
        <v>134</v>
      </c>
      <c r="H11" s="7" t="s">
        <v>133</v>
      </c>
      <c r="I11" s="7" t="s">
        <v>133</v>
      </c>
      <c r="J11" s="7" t="s">
        <v>133</v>
      </c>
      <c r="K11" s="20">
        <v>24</v>
      </c>
      <c r="L11" s="7" t="s">
        <v>133</v>
      </c>
      <c r="M11" s="7" t="s">
        <v>133</v>
      </c>
      <c r="N11" s="20">
        <v>98.6</v>
      </c>
      <c r="O11" s="7">
        <v>30</v>
      </c>
      <c r="P11" s="20">
        <v>24</v>
      </c>
      <c r="Q11" s="2" t="s">
        <v>159</v>
      </c>
      <c r="R11" s="2" t="s">
        <v>133</v>
      </c>
      <c r="S11" s="9" t="s">
        <v>136</v>
      </c>
      <c r="T11" s="9" t="s">
        <v>230</v>
      </c>
      <c r="U11" s="9" t="s">
        <v>230</v>
      </c>
      <c r="V11" s="9" t="s">
        <v>231</v>
      </c>
      <c r="W11" s="2" t="s">
        <v>134</v>
      </c>
      <c r="X11" s="2" t="s">
        <v>4</v>
      </c>
      <c r="Y11" s="2" t="s">
        <v>134</v>
      </c>
      <c r="Z11" s="47">
        <v>85</v>
      </c>
      <c r="AA11" s="74" t="s">
        <v>232</v>
      </c>
      <c r="AB11" s="74" t="s">
        <v>232</v>
      </c>
      <c r="AC11" s="74" t="s">
        <v>233</v>
      </c>
      <c r="AD11" s="74" t="s">
        <v>229</v>
      </c>
      <c r="AE11" s="7" t="s">
        <v>134</v>
      </c>
      <c r="AF11" s="9" t="s">
        <v>204</v>
      </c>
      <c r="AG11" s="2" t="s">
        <v>137</v>
      </c>
      <c r="AH11" s="2" t="s">
        <v>134</v>
      </c>
      <c r="AI11" s="20">
        <v>0.2</v>
      </c>
    </row>
    <row r="12" spans="1:39" ht="14.5">
      <c r="A12" s="5" t="s">
        <v>55</v>
      </c>
      <c r="B12" t="s">
        <v>87</v>
      </c>
      <c r="C12" t="s">
        <v>131</v>
      </c>
      <c r="D12" s="7" t="s">
        <v>132</v>
      </c>
      <c r="E12" s="7" t="s">
        <v>190</v>
      </c>
      <c r="F12" s="7" t="s">
        <v>139</v>
      </c>
      <c r="G12" s="7" t="s">
        <v>134</v>
      </c>
      <c r="H12" s="7" t="s">
        <v>133</v>
      </c>
      <c r="I12" s="7" t="s">
        <v>133</v>
      </c>
      <c r="J12" s="7" t="s">
        <v>133</v>
      </c>
      <c r="K12" s="20">
        <v>13</v>
      </c>
      <c r="L12" s="7" t="s">
        <v>133</v>
      </c>
      <c r="M12" s="7" t="s">
        <v>133</v>
      </c>
      <c r="N12" s="20">
        <v>98.1</v>
      </c>
      <c r="O12" s="7">
        <v>30</v>
      </c>
      <c r="P12" s="20">
        <v>13</v>
      </c>
      <c r="Q12" s="2" t="s">
        <v>135</v>
      </c>
      <c r="R12" s="2" t="s">
        <v>139</v>
      </c>
      <c r="S12" s="9" t="s">
        <v>185</v>
      </c>
      <c r="T12" s="9" t="s">
        <v>230</v>
      </c>
      <c r="U12" s="9" t="s">
        <v>230</v>
      </c>
      <c r="V12" s="9" t="s">
        <v>231</v>
      </c>
      <c r="W12" s="2" t="s">
        <v>161</v>
      </c>
      <c r="X12" s="2" t="s">
        <v>162</v>
      </c>
      <c r="Y12" s="2" t="s">
        <v>162</v>
      </c>
      <c r="Z12" s="47" t="s">
        <v>161</v>
      </c>
      <c r="AA12" s="74" t="s">
        <v>232</v>
      </c>
      <c r="AB12" s="74" t="s">
        <v>232</v>
      </c>
      <c r="AC12" s="74" t="s">
        <v>233</v>
      </c>
      <c r="AD12" s="74" t="s">
        <v>229</v>
      </c>
      <c r="AE12" s="7" t="s">
        <v>134</v>
      </c>
      <c r="AF12" s="9" t="s">
        <v>89</v>
      </c>
      <c r="AG12" s="2" t="s">
        <v>137</v>
      </c>
      <c r="AH12" s="2" t="s">
        <v>134</v>
      </c>
      <c r="AI12" s="20">
        <v>0.2</v>
      </c>
    </row>
    <row r="13" spans="1:39" ht="14.5">
      <c r="A13" s="5" t="s">
        <v>56</v>
      </c>
      <c r="B13" t="s">
        <v>87</v>
      </c>
      <c r="C13" t="s">
        <v>131</v>
      </c>
      <c r="D13" s="7" t="s">
        <v>132</v>
      </c>
      <c r="E13" s="7" t="s">
        <v>190</v>
      </c>
      <c r="F13" s="7" t="s">
        <v>139</v>
      </c>
      <c r="G13" s="7" t="s">
        <v>134</v>
      </c>
      <c r="H13" s="7" t="s">
        <v>133</v>
      </c>
      <c r="I13" s="7" t="s">
        <v>133</v>
      </c>
      <c r="J13" s="7" t="s">
        <v>133</v>
      </c>
      <c r="K13" s="20">
        <v>20</v>
      </c>
      <c r="L13" s="7" t="s">
        <v>133</v>
      </c>
      <c r="M13" s="7" t="s">
        <v>133</v>
      </c>
      <c r="N13" s="20">
        <v>97.4</v>
      </c>
      <c r="O13" s="7">
        <v>30</v>
      </c>
      <c r="P13" s="20">
        <v>20</v>
      </c>
      <c r="Q13" s="2" t="s">
        <v>135</v>
      </c>
      <c r="R13" s="2" t="s">
        <v>139</v>
      </c>
      <c r="S13" s="9" t="s">
        <v>185</v>
      </c>
      <c r="T13" s="9" t="s">
        <v>230</v>
      </c>
      <c r="U13" s="9" t="s">
        <v>230</v>
      </c>
      <c r="V13" s="9" t="s">
        <v>231</v>
      </c>
      <c r="W13" s="2" t="s">
        <v>161</v>
      </c>
      <c r="X13" s="2" t="s">
        <v>162</v>
      </c>
      <c r="Y13" s="2" t="s">
        <v>162</v>
      </c>
      <c r="Z13" s="47" t="s">
        <v>161</v>
      </c>
      <c r="AA13" s="74" t="s">
        <v>232</v>
      </c>
      <c r="AB13" s="74" t="s">
        <v>232</v>
      </c>
      <c r="AC13" s="74" t="s">
        <v>233</v>
      </c>
      <c r="AD13" s="74" t="s">
        <v>229</v>
      </c>
      <c r="AE13" s="7" t="s">
        <v>134</v>
      </c>
      <c r="AF13" s="9" t="s">
        <v>90</v>
      </c>
      <c r="AG13" s="2" t="s">
        <v>137</v>
      </c>
      <c r="AH13" s="2" t="s">
        <v>134</v>
      </c>
      <c r="AI13" s="2">
        <v>0.23</v>
      </c>
    </row>
    <row r="14" spans="1:39" ht="14.5">
      <c r="A14" s="5" t="s">
        <v>57</v>
      </c>
      <c r="B14" t="s">
        <v>87</v>
      </c>
      <c r="C14" t="s">
        <v>131</v>
      </c>
      <c r="D14" s="7" t="s">
        <v>132</v>
      </c>
      <c r="E14" s="7" t="s">
        <v>190</v>
      </c>
      <c r="F14" s="7" t="s">
        <v>139</v>
      </c>
      <c r="G14" s="7" t="s">
        <v>134</v>
      </c>
      <c r="H14" s="7" t="s">
        <v>133</v>
      </c>
      <c r="I14" s="7" t="s">
        <v>133</v>
      </c>
      <c r="J14" s="7" t="s">
        <v>133</v>
      </c>
      <c r="K14" s="20">
        <v>20</v>
      </c>
      <c r="L14" s="7" t="s">
        <v>133</v>
      </c>
      <c r="M14" s="7" t="s">
        <v>133</v>
      </c>
      <c r="N14" s="20">
        <v>97.6</v>
      </c>
      <c r="O14" s="7">
        <v>30</v>
      </c>
      <c r="P14" s="20">
        <v>20</v>
      </c>
      <c r="Q14" s="2" t="s">
        <v>159</v>
      </c>
      <c r="R14" s="2" t="s">
        <v>133</v>
      </c>
      <c r="S14" s="9" t="s">
        <v>136</v>
      </c>
      <c r="T14" s="9" t="s">
        <v>230</v>
      </c>
      <c r="U14" s="9" t="s">
        <v>230</v>
      </c>
      <c r="V14" s="9" t="s">
        <v>231</v>
      </c>
      <c r="W14" s="2" t="s">
        <v>134</v>
      </c>
      <c r="X14" s="2" t="s">
        <v>4</v>
      </c>
      <c r="Y14" s="2" t="s">
        <v>134</v>
      </c>
      <c r="Z14" s="47">
        <v>81</v>
      </c>
      <c r="AA14" s="74" t="s">
        <v>232</v>
      </c>
      <c r="AB14" s="74" t="s">
        <v>232</v>
      </c>
      <c r="AC14" s="74" t="s">
        <v>233</v>
      </c>
      <c r="AD14" s="74" t="s">
        <v>229</v>
      </c>
      <c r="AE14" s="7" t="s">
        <v>134</v>
      </c>
      <c r="AF14" s="9" t="s">
        <v>90</v>
      </c>
      <c r="AG14" s="2" t="s">
        <v>137</v>
      </c>
      <c r="AH14" s="2" t="s">
        <v>134</v>
      </c>
      <c r="AI14" s="2">
        <v>0.23</v>
      </c>
    </row>
    <row r="15" spans="1:39" ht="14.5">
      <c r="A15" s="5" t="s">
        <v>194</v>
      </c>
      <c r="B15" t="s">
        <v>2</v>
      </c>
      <c r="C15" t="s">
        <v>131</v>
      </c>
      <c r="D15" s="7" t="s">
        <v>132</v>
      </c>
      <c r="E15" s="7" t="s">
        <v>190</v>
      </c>
      <c r="F15" s="7" t="s">
        <v>139</v>
      </c>
      <c r="G15" s="7" t="s">
        <v>134</v>
      </c>
      <c r="H15" s="7" t="s">
        <v>133</v>
      </c>
      <c r="I15" s="7" t="s">
        <v>133</v>
      </c>
      <c r="J15" s="7" t="s">
        <v>133</v>
      </c>
      <c r="K15" s="20">
        <v>20</v>
      </c>
      <c r="L15" s="7" t="s">
        <v>133</v>
      </c>
      <c r="M15" s="7" t="s">
        <v>133</v>
      </c>
      <c r="N15" s="20">
        <v>97.4</v>
      </c>
      <c r="O15" s="7">
        <v>30</v>
      </c>
      <c r="P15" s="20">
        <v>20</v>
      </c>
      <c r="Q15" s="2" t="s">
        <v>135</v>
      </c>
      <c r="R15" s="2" t="s">
        <v>139</v>
      </c>
      <c r="S15" s="9" t="s">
        <v>185</v>
      </c>
      <c r="T15" s="9" t="s">
        <v>230</v>
      </c>
      <c r="U15" s="9" t="s">
        <v>230</v>
      </c>
      <c r="V15" s="9" t="s">
        <v>231</v>
      </c>
      <c r="W15" s="2" t="s">
        <v>161</v>
      </c>
      <c r="X15" s="2" t="s">
        <v>162</v>
      </c>
      <c r="Y15" s="2" t="s">
        <v>162</v>
      </c>
      <c r="Z15" s="47" t="s">
        <v>161</v>
      </c>
      <c r="AA15" s="74" t="s">
        <v>232</v>
      </c>
      <c r="AB15" s="74" t="s">
        <v>232</v>
      </c>
      <c r="AC15" s="74" t="s">
        <v>233</v>
      </c>
      <c r="AD15" s="74" t="s">
        <v>229</v>
      </c>
      <c r="AE15" s="7" t="s">
        <v>134</v>
      </c>
      <c r="AF15" s="9" t="s">
        <v>90</v>
      </c>
      <c r="AG15" s="2" t="s">
        <v>137</v>
      </c>
      <c r="AH15" s="2" t="s">
        <v>134</v>
      </c>
      <c r="AI15" s="2">
        <v>0.23</v>
      </c>
    </row>
    <row r="16" spans="1:39" ht="14.5">
      <c r="A16" s="5" t="s">
        <v>195</v>
      </c>
      <c r="B16" t="s">
        <v>2</v>
      </c>
      <c r="C16" t="s">
        <v>131</v>
      </c>
      <c r="D16" s="7" t="s">
        <v>132</v>
      </c>
      <c r="E16" s="7" t="s">
        <v>190</v>
      </c>
      <c r="F16" s="7" t="s">
        <v>139</v>
      </c>
      <c r="G16" s="7" t="s">
        <v>134</v>
      </c>
      <c r="H16" s="7" t="s">
        <v>133</v>
      </c>
      <c r="I16" s="7" t="s">
        <v>133</v>
      </c>
      <c r="J16" s="7" t="s">
        <v>133</v>
      </c>
      <c r="K16" s="20">
        <v>20</v>
      </c>
      <c r="L16" s="7" t="s">
        <v>133</v>
      </c>
      <c r="M16" s="7" t="s">
        <v>133</v>
      </c>
      <c r="N16" s="20">
        <v>97.6</v>
      </c>
      <c r="O16" s="7">
        <v>30</v>
      </c>
      <c r="P16" s="20">
        <v>20</v>
      </c>
      <c r="Q16" s="2" t="s">
        <v>159</v>
      </c>
      <c r="R16" s="2" t="s">
        <v>133</v>
      </c>
      <c r="S16" s="9" t="s">
        <v>136</v>
      </c>
      <c r="T16" s="9" t="s">
        <v>230</v>
      </c>
      <c r="U16" s="9" t="s">
        <v>230</v>
      </c>
      <c r="V16" s="9" t="s">
        <v>231</v>
      </c>
      <c r="W16" s="2" t="s">
        <v>134</v>
      </c>
      <c r="X16" s="2" t="s">
        <v>4</v>
      </c>
      <c r="Y16" s="2" t="s">
        <v>134</v>
      </c>
      <c r="Z16" s="47">
        <v>81</v>
      </c>
      <c r="AA16" s="74" t="s">
        <v>232</v>
      </c>
      <c r="AB16" s="74" t="s">
        <v>232</v>
      </c>
      <c r="AC16" s="74" t="s">
        <v>233</v>
      </c>
      <c r="AD16" s="74" t="s">
        <v>229</v>
      </c>
      <c r="AE16" s="7" t="s">
        <v>134</v>
      </c>
      <c r="AF16" s="9" t="s">
        <v>90</v>
      </c>
      <c r="AG16" s="2" t="s">
        <v>137</v>
      </c>
      <c r="AH16" s="2" t="s">
        <v>134</v>
      </c>
      <c r="AI16" s="2">
        <v>0.23</v>
      </c>
    </row>
    <row r="17" spans="1:35" ht="14.5">
      <c r="A17" s="5" t="s">
        <v>58</v>
      </c>
      <c r="B17" t="s">
        <v>87</v>
      </c>
      <c r="C17" t="s">
        <v>131</v>
      </c>
      <c r="D17" s="7" t="s">
        <v>132</v>
      </c>
      <c r="E17" s="7" t="s">
        <v>190</v>
      </c>
      <c r="F17" s="7" t="s">
        <v>139</v>
      </c>
      <c r="G17" s="7" t="s">
        <v>134</v>
      </c>
      <c r="H17" s="7" t="s">
        <v>133</v>
      </c>
      <c r="I17" s="7" t="s">
        <v>133</v>
      </c>
      <c r="J17" s="7" t="s">
        <v>133</v>
      </c>
      <c r="K17" s="20">
        <v>23</v>
      </c>
      <c r="L17" s="7" t="s">
        <v>133</v>
      </c>
      <c r="M17" s="7" t="s">
        <v>133</v>
      </c>
      <c r="N17" s="20">
        <v>97.4</v>
      </c>
      <c r="O17" s="7">
        <v>30</v>
      </c>
      <c r="P17" s="20">
        <v>23</v>
      </c>
      <c r="Q17" s="2" t="s">
        <v>159</v>
      </c>
      <c r="R17" s="2" t="s">
        <v>133</v>
      </c>
      <c r="S17" s="9" t="s">
        <v>136</v>
      </c>
      <c r="T17" s="9" t="s">
        <v>230</v>
      </c>
      <c r="U17" s="9" t="s">
        <v>230</v>
      </c>
      <c r="V17" s="9" t="s">
        <v>231</v>
      </c>
      <c r="W17" s="2" t="s">
        <v>134</v>
      </c>
      <c r="X17" s="2" t="s">
        <v>4</v>
      </c>
      <c r="Y17" s="2" t="s">
        <v>134</v>
      </c>
      <c r="Z17" s="47">
        <v>83</v>
      </c>
      <c r="AA17" s="74" t="s">
        <v>232</v>
      </c>
      <c r="AB17" s="74" t="s">
        <v>232</v>
      </c>
      <c r="AC17" s="74" t="s">
        <v>233</v>
      </c>
      <c r="AD17" s="74" t="s">
        <v>229</v>
      </c>
      <c r="AE17" s="7" t="s">
        <v>134</v>
      </c>
      <c r="AF17" s="9" t="s">
        <v>89</v>
      </c>
      <c r="AG17" s="2" t="s">
        <v>137</v>
      </c>
      <c r="AH17" s="2" t="s">
        <v>134</v>
      </c>
      <c r="AI17" s="20">
        <v>0.2</v>
      </c>
    </row>
    <row r="18" spans="1:35" ht="14.5">
      <c r="A18" s="5" t="s">
        <v>59</v>
      </c>
      <c r="B18" t="s">
        <v>2</v>
      </c>
      <c r="C18" t="s">
        <v>131</v>
      </c>
      <c r="D18" s="7" t="s">
        <v>132</v>
      </c>
      <c r="E18" s="7" t="s">
        <v>190</v>
      </c>
      <c r="F18" s="7" t="s">
        <v>139</v>
      </c>
      <c r="G18" s="7" t="s">
        <v>134</v>
      </c>
      <c r="H18" s="7" t="s">
        <v>133</v>
      </c>
      <c r="I18" s="7" t="s">
        <v>133</v>
      </c>
      <c r="J18" s="7" t="s">
        <v>133</v>
      </c>
      <c r="K18" s="20">
        <v>14</v>
      </c>
      <c r="L18" s="7" t="s">
        <v>133</v>
      </c>
      <c r="M18" s="7" t="s">
        <v>133</v>
      </c>
      <c r="N18" s="20">
        <v>98.1</v>
      </c>
      <c r="O18" s="7">
        <v>30</v>
      </c>
      <c r="P18" s="20">
        <v>14</v>
      </c>
      <c r="Q18" s="2" t="s">
        <v>135</v>
      </c>
      <c r="R18" s="2" t="s">
        <v>139</v>
      </c>
      <c r="S18" s="9" t="s">
        <v>185</v>
      </c>
      <c r="T18" s="9" t="s">
        <v>230</v>
      </c>
      <c r="U18" s="9" t="s">
        <v>230</v>
      </c>
      <c r="V18" s="9" t="s">
        <v>231</v>
      </c>
      <c r="W18" s="2" t="s">
        <v>161</v>
      </c>
      <c r="X18" s="2" t="s">
        <v>162</v>
      </c>
      <c r="Y18" s="2" t="s">
        <v>162</v>
      </c>
      <c r="Z18" s="47" t="s">
        <v>161</v>
      </c>
      <c r="AA18" s="74" t="s">
        <v>232</v>
      </c>
      <c r="AB18" s="74" t="s">
        <v>232</v>
      </c>
      <c r="AC18" s="74" t="s">
        <v>233</v>
      </c>
      <c r="AD18" s="74" t="s">
        <v>229</v>
      </c>
      <c r="AE18" s="7" t="s">
        <v>134</v>
      </c>
      <c r="AF18" s="9" t="s">
        <v>89</v>
      </c>
      <c r="AG18" s="2" t="s">
        <v>137</v>
      </c>
      <c r="AH18" s="2" t="s">
        <v>134</v>
      </c>
      <c r="AI18" s="20">
        <v>0.2</v>
      </c>
    </row>
    <row r="19" spans="1:35" ht="14.5">
      <c r="A19" s="5" t="s">
        <v>60</v>
      </c>
      <c r="B19" t="s">
        <v>2</v>
      </c>
      <c r="C19" t="s">
        <v>131</v>
      </c>
      <c r="D19" s="7" t="s">
        <v>132</v>
      </c>
      <c r="E19" s="7" t="s">
        <v>190</v>
      </c>
      <c r="F19" s="7" t="s">
        <v>139</v>
      </c>
      <c r="G19" s="7" t="s">
        <v>134</v>
      </c>
      <c r="H19" s="7" t="s">
        <v>133</v>
      </c>
      <c r="I19" s="7" t="s">
        <v>133</v>
      </c>
      <c r="J19" s="7" t="s">
        <v>133</v>
      </c>
      <c r="K19" s="20">
        <v>24</v>
      </c>
      <c r="L19" s="7" t="s">
        <v>133</v>
      </c>
      <c r="M19" s="7" t="s">
        <v>133</v>
      </c>
      <c r="N19" s="20">
        <v>98</v>
      </c>
      <c r="O19" s="7">
        <v>30</v>
      </c>
      <c r="P19" s="20">
        <v>24</v>
      </c>
      <c r="Q19" s="2" t="s">
        <v>135</v>
      </c>
      <c r="R19" s="2" t="s">
        <v>139</v>
      </c>
      <c r="S19" s="9" t="s">
        <v>185</v>
      </c>
      <c r="T19" s="9" t="s">
        <v>230</v>
      </c>
      <c r="U19" s="9" t="s">
        <v>230</v>
      </c>
      <c r="V19" s="9" t="s">
        <v>231</v>
      </c>
      <c r="W19" s="2" t="s">
        <v>161</v>
      </c>
      <c r="X19" s="2" t="s">
        <v>162</v>
      </c>
      <c r="Y19" s="2" t="s">
        <v>162</v>
      </c>
      <c r="Z19" s="47" t="s">
        <v>161</v>
      </c>
      <c r="AA19" s="74" t="s">
        <v>232</v>
      </c>
      <c r="AB19" s="74" t="s">
        <v>232</v>
      </c>
      <c r="AC19" s="74" t="s">
        <v>233</v>
      </c>
      <c r="AD19" s="74" t="s">
        <v>229</v>
      </c>
      <c r="AE19" s="7" t="s">
        <v>134</v>
      </c>
      <c r="AF19" s="9" t="s">
        <v>89</v>
      </c>
      <c r="AG19" s="2" t="s">
        <v>137</v>
      </c>
      <c r="AH19" s="2" t="s">
        <v>134</v>
      </c>
      <c r="AI19" s="20">
        <v>0.2</v>
      </c>
    </row>
    <row r="20" spans="1:35" ht="14.5">
      <c r="A20" s="5" t="s">
        <v>61</v>
      </c>
      <c r="B20" t="s">
        <v>2</v>
      </c>
      <c r="C20" t="s">
        <v>131</v>
      </c>
      <c r="D20" s="7" t="s">
        <v>132</v>
      </c>
      <c r="E20" s="7" t="s">
        <v>190</v>
      </c>
      <c r="F20" s="7" t="s">
        <v>139</v>
      </c>
      <c r="G20" s="7" t="s">
        <v>134</v>
      </c>
      <c r="H20" s="7" t="s">
        <v>133</v>
      </c>
      <c r="I20" s="7" t="s">
        <v>133</v>
      </c>
      <c r="J20" s="7" t="s">
        <v>133</v>
      </c>
      <c r="K20" s="20">
        <v>33</v>
      </c>
      <c r="L20" s="7" t="s">
        <v>133</v>
      </c>
      <c r="M20" s="7" t="s">
        <v>133</v>
      </c>
      <c r="N20" s="20">
        <v>97.7</v>
      </c>
      <c r="O20" s="7">
        <v>30</v>
      </c>
      <c r="P20" s="20">
        <v>33</v>
      </c>
      <c r="Q20" s="2" t="s">
        <v>135</v>
      </c>
      <c r="R20" s="2" t="s">
        <v>139</v>
      </c>
      <c r="S20" s="9" t="s">
        <v>185</v>
      </c>
      <c r="T20" s="9" t="s">
        <v>230</v>
      </c>
      <c r="U20" s="9" t="s">
        <v>230</v>
      </c>
      <c r="V20" s="9" t="s">
        <v>231</v>
      </c>
      <c r="W20" s="2" t="s">
        <v>161</v>
      </c>
      <c r="X20" s="2" t="s">
        <v>162</v>
      </c>
      <c r="Y20" s="2" t="s">
        <v>162</v>
      </c>
      <c r="Z20" s="47" t="s">
        <v>161</v>
      </c>
      <c r="AA20" s="74" t="s">
        <v>232</v>
      </c>
      <c r="AB20" s="74" t="s">
        <v>232</v>
      </c>
      <c r="AC20" s="74" t="s">
        <v>233</v>
      </c>
      <c r="AD20" s="74" t="s">
        <v>229</v>
      </c>
      <c r="AE20" s="7" t="s">
        <v>134</v>
      </c>
      <c r="AF20" s="7" t="s">
        <v>3</v>
      </c>
      <c r="AG20" s="2" t="s">
        <v>137</v>
      </c>
      <c r="AH20" s="2" t="s">
        <v>134</v>
      </c>
      <c r="AI20" s="2">
        <v>0.23</v>
      </c>
    </row>
    <row r="21" spans="1:35" ht="14.5">
      <c r="A21" s="5" t="s">
        <v>62</v>
      </c>
      <c r="B21" t="s">
        <v>2</v>
      </c>
      <c r="C21" t="s">
        <v>131</v>
      </c>
      <c r="D21" s="7" t="s">
        <v>132</v>
      </c>
      <c r="E21" s="7" t="s">
        <v>190</v>
      </c>
      <c r="F21" s="7" t="s">
        <v>139</v>
      </c>
      <c r="G21" s="7" t="s">
        <v>134</v>
      </c>
      <c r="H21" s="7" t="s">
        <v>133</v>
      </c>
      <c r="I21" s="7" t="s">
        <v>133</v>
      </c>
      <c r="J21" s="7" t="s">
        <v>133</v>
      </c>
      <c r="K21" s="20">
        <v>40</v>
      </c>
      <c r="L21" s="7" t="s">
        <v>133</v>
      </c>
      <c r="M21" s="7" t="s">
        <v>133</v>
      </c>
      <c r="N21" s="20">
        <v>97.7</v>
      </c>
      <c r="O21" s="7">
        <v>30</v>
      </c>
      <c r="P21" s="20">
        <v>40</v>
      </c>
      <c r="Q21" s="2" t="s">
        <v>135</v>
      </c>
      <c r="R21" s="2" t="s">
        <v>139</v>
      </c>
      <c r="S21" s="9" t="s">
        <v>185</v>
      </c>
      <c r="T21" s="9" t="s">
        <v>230</v>
      </c>
      <c r="U21" s="9" t="s">
        <v>230</v>
      </c>
      <c r="V21" s="9" t="s">
        <v>231</v>
      </c>
      <c r="W21" s="2" t="s">
        <v>161</v>
      </c>
      <c r="X21" s="2" t="s">
        <v>162</v>
      </c>
      <c r="Y21" s="2" t="s">
        <v>162</v>
      </c>
      <c r="Z21" s="47" t="s">
        <v>161</v>
      </c>
      <c r="AA21" s="74" t="s">
        <v>232</v>
      </c>
      <c r="AB21" s="74" t="s">
        <v>232</v>
      </c>
      <c r="AC21" s="74" t="s">
        <v>233</v>
      </c>
      <c r="AD21" s="74" t="s">
        <v>229</v>
      </c>
      <c r="AE21" s="7" t="s">
        <v>134</v>
      </c>
      <c r="AF21" s="7" t="s">
        <v>3</v>
      </c>
      <c r="AG21" s="2" t="s">
        <v>137</v>
      </c>
      <c r="AH21" s="2" t="s">
        <v>134</v>
      </c>
      <c r="AI21" s="2">
        <v>0.23</v>
      </c>
    </row>
    <row r="22" spans="1:35" ht="14.5">
      <c r="A22" s="5" t="s">
        <v>63</v>
      </c>
      <c r="B22" t="s">
        <v>2</v>
      </c>
      <c r="C22" t="s">
        <v>131</v>
      </c>
      <c r="D22" s="7" t="s">
        <v>132</v>
      </c>
      <c r="E22" s="7" t="s">
        <v>190</v>
      </c>
      <c r="F22" s="7" t="s">
        <v>139</v>
      </c>
      <c r="G22" s="7" t="s">
        <v>134</v>
      </c>
      <c r="H22" s="7" t="s">
        <v>133</v>
      </c>
      <c r="I22" s="7" t="s">
        <v>133</v>
      </c>
      <c r="J22" s="7" t="s">
        <v>133</v>
      </c>
      <c r="K22" s="20">
        <v>20</v>
      </c>
      <c r="L22" s="7" t="s">
        <v>133</v>
      </c>
      <c r="M22" s="7" t="s">
        <v>133</v>
      </c>
      <c r="N22" s="20">
        <v>98.2</v>
      </c>
      <c r="O22" s="7">
        <v>30</v>
      </c>
      <c r="P22" s="20">
        <v>20</v>
      </c>
      <c r="Q22" s="2" t="s">
        <v>159</v>
      </c>
      <c r="R22" s="2" t="s">
        <v>133</v>
      </c>
      <c r="S22" s="9" t="s">
        <v>136</v>
      </c>
      <c r="T22" s="9" t="s">
        <v>230</v>
      </c>
      <c r="U22" s="9" t="s">
        <v>230</v>
      </c>
      <c r="V22" s="9" t="s">
        <v>231</v>
      </c>
      <c r="W22" s="2" t="s">
        <v>134</v>
      </c>
      <c r="X22" s="2" t="s">
        <v>4</v>
      </c>
      <c r="Y22" s="2" t="s">
        <v>134</v>
      </c>
      <c r="Z22" s="47">
        <v>83</v>
      </c>
      <c r="AA22" s="74" t="s">
        <v>232</v>
      </c>
      <c r="AB22" s="74" t="s">
        <v>232</v>
      </c>
      <c r="AC22" s="74" t="s">
        <v>233</v>
      </c>
      <c r="AD22" s="74" t="s">
        <v>229</v>
      </c>
      <c r="AE22" s="7" t="s">
        <v>134</v>
      </c>
      <c r="AF22" s="9" t="s">
        <v>89</v>
      </c>
      <c r="AG22" s="2" t="s">
        <v>137</v>
      </c>
      <c r="AH22" s="2" t="s">
        <v>134</v>
      </c>
      <c r="AI22" s="20">
        <v>0.2</v>
      </c>
    </row>
    <row r="23" spans="1:35" ht="14.5">
      <c r="A23" s="5" t="s">
        <v>64</v>
      </c>
      <c r="B23" t="s">
        <v>2</v>
      </c>
      <c r="C23" t="s">
        <v>131</v>
      </c>
      <c r="D23" s="7" t="s">
        <v>132</v>
      </c>
      <c r="E23" s="7" t="s">
        <v>190</v>
      </c>
      <c r="F23" s="7" t="s">
        <v>139</v>
      </c>
      <c r="G23" s="7" t="s">
        <v>134</v>
      </c>
      <c r="H23" s="7" t="s">
        <v>133</v>
      </c>
      <c r="I23" s="7" t="s">
        <v>133</v>
      </c>
      <c r="J23" s="7" t="s">
        <v>133</v>
      </c>
      <c r="K23" s="20">
        <v>28</v>
      </c>
      <c r="L23" s="7" t="s">
        <v>133</v>
      </c>
      <c r="M23" s="7" t="s">
        <v>133</v>
      </c>
      <c r="N23" s="20">
        <v>97.7</v>
      </c>
      <c r="O23" s="7">
        <v>30</v>
      </c>
      <c r="P23" s="20">
        <v>28</v>
      </c>
      <c r="Q23" s="2" t="s">
        <v>159</v>
      </c>
      <c r="R23" s="2" t="s">
        <v>133</v>
      </c>
      <c r="S23" s="9" t="s">
        <v>136</v>
      </c>
      <c r="T23" s="9" t="s">
        <v>230</v>
      </c>
      <c r="U23" s="9" t="s">
        <v>230</v>
      </c>
      <c r="V23" s="9" t="s">
        <v>231</v>
      </c>
      <c r="W23" s="2" t="s">
        <v>134</v>
      </c>
      <c r="X23" s="2" t="s">
        <v>4</v>
      </c>
      <c r="Y23" s="2" t="s">
        <v>134</v>
      </c>
      <c r="Z23" s="47">
        <v>81</v>
      </c>
      <c r="AA23" s="74" t="s">
        <v>232</v>
      </c>
      <c r="AB23" s="74" t="s">
        <v>232</v>
      </c>
      <c r="AC23" s="74" t="s">
        <v>233</v>
      </c>
      <c r="AD23" s="74" t="s">
        <v>229</v>
      </c>
      <c r="AE23" s="7" t="s">
        <v>134</v>
      </c>
      <c r="AF23" s="7" t="s">
        <v>3</v>
      </c>
      <c r="AG23" s="2" t="s">
        <v>137</v>
      </c>
      <c r="AH23" s="2" t="s">
        <v>134</v>
      </c>
      <c r="AI23" s="2">
        <v>0.23</v>
      </c>
    </row>
    <row r="24" spans="1:35" ht="14.5">
      <c r="A24" s="5" t="s">
        <v>65</v>
      </c>
      <c r="B24" t="s">
        <v>87</v>
      </c>
      <c r="C24" t="s">
        <v>131</v>
      </c>
      <c r="D24" s="7" t="s">
        <v>132</v>
      </c>
      <c r="E24" s="7" t="s">
        <v>190</v>
      </c>
      <c r="F24" s="7" t="s">
        <v>139</v>
      </c>
      <c r="G24" s="7" t="s">
        <v>134</v>
      </c>
      <c r="H24" s="7" t="s">
        <v>133</v>
      </c>
      <c r="I24" s="7" t="s">
        <v>133</v>
      </c>
      <c r="J24" s="7" t="s">
        <v>133</v>
      </c>
      <c r="K24" s="20">
        <v>39</v>
      </c>
      <c r="L24" s="7" t="s">
        <v>133</v>
      </c>
      <c r="M24" s="7" t="s">
        <v>133</v>
      </c>
      <c r="N24" s="20">
        <v>97</v>
      </c>
      <c r="O24" s="7">
        <v>30</v>
      </c>
      <c r="P24" s="20">
        <v>39</v>
      </c>
      <c r="Q24" s="2" t="s">
        <v>159</v>
      </c>
      <c r="R24" s="2" t="s">
        <v>133</v>
      </c>
      <c r="S24" s="9" t="s">
        <v>136</v>
      </c>
      <c r="T24" s="9" t="s">
        <v>230</v>
      </c>
      <c r="U24" s="9" t="s">
        <v>230</v>
      </c>
      <c r="V24" s="9" t="s">
        <v>231</v>
      </c>
      <c r="W24" s="2" t="s">
        <v>134</v>
      </c>
      <c r="X24" s="2" t="s">
        <v>4</v>
      </c>
      <c r="Y24" s="2" t="s">
        <v>134</v>
      </c>
      <c r="Z24" s="47">
        <v>83</v>
      </c>
      <c r="AA24" s="74" t="s">
        <v>232</v>
      </c>
      <c r="AB24" s="74" t="s">
        <v>232</v>
      </c>
      <c r="AC24" s="74" t="s">
        <v>233</v>
      </c>
      <c r="AD24" s="74" t="s">
        <v>229</v>
      </c>
      <c r="AE24" s="7" t="s">
        <v>134</v>
      </c>
      <c r="AF24" s="9" t="s">
        <v>91</v>
      </c>
      <c r="AG24" s="2" t="s">
        <v>137</v>
      </c>
      <c r="AH24" s="2" t="s">
        <v>134</v>
      </c>
      <c r="AI24" s="2">
        <v>0.23</v>
      </c>
    </row>
    <row r="25" spans="1:35" ht="14.5">
      <c r="A25" s="5" t="s">
        <v>196</v>
      </c>
      <c r="B25" t="s">
        <v>2</v>
      </c>
      <c r="C25" t="s">
        <v>131</v>
      </c>
      <c r="D25" s="7" t="s">
        <v>132</v>
      </c>
      <c r="E25" s="7" t="s">
        <v>190</v>
      </c>
      <c r="F25" s="7" t="s">
        <v>139</v>
      </c>
      <c r="G25" s="7" t="s">
        <v>134</v>
      </c>
      <c r="H25" s="7" t="s">
        <v>133</v>
      </c>
      <c r="I25" s="7" t="s">
        <v>133</v>
      </c>
      <c r="J25" s="7" t="s">
        <v>133</v>
      </c>
      <c r="K25" s="20">
        <v>34</v>
      </c>
      <c r="L25" s="7" t="s">
        <v>133</v>
      </c>
      <c r="M25" s="7" t="s">
        <v>133</v>
      </c>
      <c r="N25" s="20">
        <v>98.8</v>
      </c>
      <c r="O25" s="7">
        <v>30</v>
      </c>
      <c r="P25" s="20">
        <v>34</v>
      </c>
      <c r="Q25" s="2" t="s">
        <v>159</v>
      </c>
      <c r="R25" s="2" t="s">
        <v>133</v>
      </c>
      <c r="S25" s="9" t="s">
        <v>136</v>
      </c>
      <c r="T25" s="9" t="s">
        <v>230</v>
      </c>
      <c r="U25" s="9" t="s">
        <v>230</v>
      </c>
      <c r="V25" s="9" t="s">
        <v>231</v>
      </c>
      <c r="W25" s="2" t="s">
        <v>134</v>
      </c>
      <c r="X25" s="2" t="s">
        <v>4</v>
      </c>
      <c r="Y25" s="2" t="s">
        <v>134</v>
      </c>
      <c r="Z25" s="47">
        <v>86</v>
      </c>
      <c r="AA25" s="74" t="s">
        <v>232</v>
      </c>
      <c r="AB25" s="74" t="s">
        <v>232</v>
      </c>
      <c r="AC25" s="74" t="s">
        <v>233</v>
      </c>
      <c r="AD25" s="74" t="s">
        <v>229</v>
      </c>
      <c r="AE25" s="7" t="s">
        <v>134</v>
      </c>
      <c r="AF25" s="9" t="s">
        <v>201</v>
      </c>
      <c r="AG25" s="2" t="s">
        <v>137</v>
      </c>
      <c r="AH25" s="2" t="s">
        <v>134</v>
      </c>
      <c r="AI25" s="2">
        <v>0.2</v>
      </c>
    </row>
    <row r="26" spans="1:35" ht="14.5">
      <c r="A26" s="5" t="s">
        <v>66</v>
      </c>
      <c r="B26" t="s">
        <v>2</v>
      </c>
      <c r="C26" t="s">
        <v>131</v>
      </c>
      <c r="D26" s="7" t="s">
        <v>132</v>
      </c>
      <c r="E26" s="7" t="s">
        <v>190</v>
      </c>
      <c r="F26" s="7" t="s">
        <v>139</v>
      </c>
      <c r="G26" s="7" t="s">
        <v>134</v>
      </c>
      <c r="H26" s="7" t="s">
        <v>133</v>
      </c>
      <c r="I26" s="7" t="s">
        <v>133</v>
      </c>
      <c r="J26" s="7" t="s">
        <v>133</v>
      </c>
      <c r="K26" s="20">
        <v>19</v>
      </c>
      <c r="L26" s="7" t="s">
        <v>133</v>
      </c>
      <c r="M26" s="7" t="s">
        <v>133</v>
      </c>
      <c r="N26" s="20">
        <v>98.7</v>
      </c>
      <c r="O26" s="7">
        <v>30</v>
      </c>
      <c r="P26" s="20">
        <v>19</v>
      </c>
      <c r="Q26" s="2" t="s">
        <v>135</v>
      </c>
      <c r="R26" s="2" t="s">
        <v>139</v>
      </c>
      <c r="S26" s="9" t="s">
        <v>185</v>
      </c>
      <c r="T26" s="9" t="s">
        <v>230</v>
      </c>
      <c r="U26" s="9" t="s">
        <v>230</v>
      </c>
      <c r="V26" s="9" t="s">
        <v>231</v>
      </c>
      <c r="W26" s="2" t="s">
        <v>161</v>
      </c>
      <c r="X26" s="2" t="s">
        <v>162</v>
      </c>
      <c r="Y26" s="2" t="s">
        <v>162</v>
      </c>
      <c r="Z26" s="47" t="s">
        <v>161</v>
      </c>
      <c r="AA26" s="74" t="s">
        <v>232</v>
      </c>
      <c r="AB26" s="74" t="s">
        <v>232</v>
      </c>
      <c r="AC26" s="74" t="s">
        <v>233</v>
      </c>
      <c r="AD26" s="74" t="s">
        <v>229</v>
      </c>
      <c r="AE26" s="7" t="s">
        <v>134</v>
      </c>
      <c r="AF26" s="7" t="s">
        <v>3</v>
      </c>
      <c r="AG26" s="2" t="s">
        <v>137</v>
      </c>
      <c r="AH26" s="2" t="s">
        <v>134</v>
      </c>
      <c r="AI26" s="2">
        <v>0.23</v>
      </c>
    </row>
    <row r="27" spans="1:35" ht="14.5">
      <c r="A27" s="5" t="s">
        <v>67</v>
      </c>
      <c r="B27" t="s">
        <v>2</v>
      </c>
      <c r="C27" t="s">
        <v>131</v>
      </c>
      <c r="D27" s="7" t="s">
        <v>132</v>
      </c>
      <c r="E27" s="7" t="s">
        <v>190</v>
      </c>
      <c r="F27" s="7" t="s">
        <v>139</v>
      </c>
      <c r="G27" s="7" t="s">
        <v>134</v>
      </c>
      <c r="H27" s="7" t="s">
        <v>133</v>
      </c>
      <c r="I27" s="7" t="s">
        <v>133</v>
      </c>
      <c r="J27" s="7" t="s">
        <v>133</v>
      </c>
      <c r="K27" s="20">
        <v>30</v>
      </c>
      <c r="L27" s="7" t="s">
        <v>133</v>
      </c>
      <c r="M27" s="7" t="s">
        <v>133</v>
      </c>
      <c r="N27" s="20">
        <v>98.7</v>
      </c>
      <c r="O27" s="7">
        <v>30</v>
      </c>
      <c r="P27" s="20">
        <v>30</v>
      </c>
      <c r="Q27" s="2" t="s">
        <v>135</v>
      </c>
      <c r="R27" s="2" t="s">
        <v>139</v>
      </c>
      <c r="S27" s="9" t="s">
        <v>185</v>
      </c>
      <c r="T27" s="9" t="s">
        <v>230</v>
      </c>
      <c r="U27" s="9" t="s">
        <v>230</v>
      </c>
      <c r="V27" s="9" t="s">
        <v>231</v>
      </c>
      <c r="W27" s="2" t="s">
        <v>161</v>
      </c>
      <c r="X27" s="2" t="s">
        <v>162</v>
      </c>
      <c r="Y27" s="2" t="s">
        <v>162</v>
      </c>
      <c r="Z27" s="47" t="s">
        <v>161</v>
      </c>
      <c r="AA27" s="74" t="s">
        <v>232</v>
      </c>
      <c r="AB27" s="74" t="s">
        <v>232</v>
      </c>
      <c r="AC27" s="74" t="s">
        <v>233</v>
      </c>
      <c r="AD27" s="74" t="s">
        <v>229</v>
      </c>
      <c r="AE27" s="7" t="s">
        <v>134</v>
      </c>
      <c r="AF27" s="7" t="s">
        <v>3</v>
      </c>
      <c r="AG27" s="2" t="s">
        <v>137</v>
      </c>
      <c r="AH27" s="2" t="s">
        <v>134</v>
      </c>
      <c r="AI27" s="2">
        <v>0.23</v>
      </c>
    </row>
    <row r="28" spans="1:35" ht="14.5">
      <c r="A28" s="5" t="s">
        <v>68</v>
      </c>
      <c r="B28" t="s">
        <v>2</v>
      </c>
      <c r="C28" t="s">
        <v>131</v>
      </c>
      <c r="D28" s="7" t="s">
        <v>132</v>
      </c>
      <c r="E28" s="7" t="s">
        <v>190</v>
      </c>
      <c r="F28" s="7" t="s">
        <v>139</v>
      </c>
      <c r="G28" s="7" t="s">
        <v>134</v>
      </c>
      <c r="H28" s="7" t="s">
        <v>133</v>
      </c>
      <c r="I28" s="7" t="s">
        <v>133</v>
      </c>
      <c r="J28" s="7" t="s">
        <v>133</v>
      </c>
      <c r="K28" s="20">
        <v>42</v>
      </c>
      <c r="L28" s="7" t="s">
        <v>133</v>
      </c>
      <c r="M28" s="7" t="s">
        <v>133</v>
      </c>
      <c r="N28" s="20">
        <v>99.3</v>
      </c>
      <c r="O28" s="7">
        <v>30</v>
      </c>
      <c r="P28" s="20">
        <v>42</v>
      </c>
      <c r="Q28" s="2" t="s">
        <v>135</v>
      </c>
      <c r="R28" s="2" t="s">
        <v>139</v>
      </c>
      <c r="S28" s="9" t="s">
        <v>185</v>
      </c>
      <c r="T28" s="9" t="s">
        <v>230</v>
      </c>
      <c r="U28" s="9" t="s">
        <v>230</v>
      </c>
      <c r="V28" s="9" t="s">
        <v>231</v>
      </c>
      <c r="W28" s="2" t="s">
        <v>161</v>
      </c>
      <c r="X28" s="2" t="s">
        <v>162</v>
      </c>
      <c r="Y28" s="2" t="s">
        <v>162</v>
      </c>
      <c r="Z28" s="47" t="s">
        <v>161</v>
      </c>
      <c r="AA28" s="74" t="s">
        <v>232</v>
      </c>
      <c r="AB28" s="74" t="s">
        <v>232</v>
      </c>
      <c r="AC28" s="74" t="s">
        <v>233</v>
      </c>
      <c r="AD28" s="74" t="s">
        <v>229</v>
      </c>
      <c r="AE28" s="7" t="s">
        <v>134</v>
      </c>
      <c r="AF28" s="7" t="s">
        <v>3</v>
      </c>
      <c r="AG28" s="2" t="s">
        <v>137</v>
      </c>
      <c r="AH28" s="2" t="s">
        <v>134</v>
      </c>
      <c r="AI28" s="2">
        <v>0.23</v>
      </c>
    </row>
    <row r="29" spans="1:35" ht="14.5">
      <c r="A29" s="5" t="s">
        <v>69</v>
      </c>
      <c r="B29" t="s">
        <v>87</v>
      </c>
      <c r="C29" t="s">
        <v>131</v>
      </c>
      <c r="D29" s="7" t="s">
        <v>132</v>
      </c>
      <c r="E29" s="7" t="s">
        <v>190</v>
      </c>
      <c r="F29" s="7" t="s">
        <v>139</v>
      </c>
      <c r="G29" s="7" t="s">
        <v>134</v>
      </c>
      <c r="H29" s="7" t="s">
        <v>133</v>
      </c>
      <c r="I29" s="7" t="s">
        <v>133</v>
      </c>
      <c r="J29" s="7" t="s">
        <v>133</v>
      </c>
      <c r="K29" s="20">
        <v>23</v>
      </c>
      <c r="L29" s="7" t="s">
        <v>133</v>
      </c>
      <c r="M29" s="7" t="s">
        <v>133</v>
      </c>
      <c r="N29" s="20">
        <v>97.8</v>
      </c>
      <c r="O29" s="7">
        <v>30</v>
      </c>
      <c r="P29" s="20">
        <v>23</v>
      </c>
      <c r="Q29" s="2" t="s">
        <v>138</v>
      </c>
      <c r="R29" s="2" t="s">
        <v>134</v>
      </c>
      <c r="S29" s="9" t="s">
        <v>185</v>
      </c>
      <c r="T29" s="9" t="s">
        <v>230</v>
      </c>
      <c r="U29" s="9" t="s">
        <v>230</v>
      </c>
      <c r="V29" s="9" t="s">
        <v>231</v>
      </c>
      <c r="W29" s="2" t="s">
        <v>134</v>
      </c>
      <c r="X29" s="2" t="s">
        <v>4</v>
      </c>
      <c r="Y29" s="2" t="s">
        <v>134</v>
      </c>
      <c r="Z29" s="47">
        <v>81</v>
      </c>
      <c r="AA29" s="74" t="s">
        <v>232</v>
      </c>
      <c r="AB29" s="74" t="s">
        <v>232</v>
      </c>
      <c r="AC29" s="74" t="s">
        <v>233</v>
      </c>
      <c r="AD29" s="74" t="s">
        <v>229</v>
      </c>
      <c r="AE29" s="7" t="s">
        <v>134</v>
      </c>
      <c r="AF29" s="9" t="s">
        <v>89</v>
      </c>
      <c r="AG29" s="2" t="s">
        <v>137</v>
      </c>
      <c r="AH29" s="2" t="s">
        <v>134</v>
      </c>
      <c r="AI29" s="20">
        <v>0.2</v>
      </c>
    </row>
    <row r="30" spans="1:35" ht="14.5">
      <c r="A30" s="5" t="s">
        <v>197</v>
      </c>
      <c r="B30" t="s">
        <v>2</v>
      </c>
      <c r="C30" t="s">
        <v>131</v>
      </c>
      <c r="D30" s="7" t="s">
        <v>132</v>
      </c>
      <c r="E30" s="7" t="s">
        <v>190</v>
      </c>
      <c r="F30" s="7" t="s">
        <v>139</v>
      </c>
      <c r="G30" s="7" t="s">
        <v>134</v>
      </c>
      <c r="H30" s="7" t="s">
        <v>133</v>
      </c>
      <c r="I30" s="7" t="s">
        <v>133</v>
      </c>
      <c r="J30" s="7" t="s">
        <v>133</v>
      </c>
      <c r="K30" s="20">
        <v>24</v>
      </c>
      <c r="L30" s="7" t="s">
        <v>133</v>
      </c>
      <c r="M30" s="7" t="s">
        <v>133</v>
      </c>
      <c r="N30" s="20">
        <v>98.7</v>
      </c>
      <c r="O30" s="7">
        <v>30</v>
      </c>
      <c r="P30" s="20">
        <v>24</v>
      </c>
      <c r="Q30" s="2" t="s">
        <v>138</v>
      </c>
      <c r="R30" s="2" t="s">
        <v>134</v>
      </c>
      <c r="S30" s="9" t="s">
        <v>185</v>
      </c>
      <c r="T30" s="9" t="s">
        <v>230</v>
      </c>
      <c r="U30" s="9" t="s">
        <v>230</v>
      </c>
      <c r="V30" s="9" t="s">
        <v>231</v>
      </c>
      <c r="W30" s="2" t="s">
        <v>134</v>
      </c>
      <c r="X30" s="2" t="s">
        <v>4</v>
      </c>
      <c r="Y30" s="2" t="s">
        <v>134</v>
      </c>
      <c r="Z30" s="47">
        <v>83</v>
      </c>
      <c r="AA30" s="74" t="s">
        <v>232</v>
      </c>
      <c r="AB30" s="74" t="s">
        <v>232</v>
      </c>
      <c r="AC30" s="74" t="s">
        <v>233</v>
      </c>
      <c r="AD30" s="74" t="s">
        <v>229</v>
      </c>
      <c r="AE30" s="7" t="s">
        <v>134</v>
      </c>
      <c r="AF30" s="9" t="s">
        <v>202</v>
      </c>
      <c r="AG30" s="2" t="s">
        <v>137</v>
      </c>
      <c r="AH30" s="2" t="s">
        <v>134</v>
      </c>
      <c r="AI30" s="20">
        <v>0.2</v>
      </c>
    </row>
    <row r="31" spans="1:35" ht="14.5">
      <c r="A31" s="5" t="s">
        <v>70</v>
      </c>
      <c r="B31" t="s">
        <v>87</v>
      </c>
      <c r="C31" t="s">
        <v>131</v>
      </c>
      <c r="D31" s="7" t="s">
        <v>132</v>
      </c>
      <c r="E31" s="7" t="s">
        <v>190</v>
      </c>
      <c r="F31" s="7" t="s">
        <v>139</v>
      </c>
      <c r="G31" s="7" t="s">
        <v>134</v>
      </c>
      <c r="H31" s="7" t="s">
        <v>133</v>
      </c>
      <c r="I31" s="7" t="s">
        <v>133</v>
      </c>
      <c r="J31" s="7" t="s">
        <v>133</v>
      </c>
      <c r="K31" s="20">
        <v>21</v>
      </c>
      <c r="L31" s="7" t="s">
        <v>133</v>
      </c>
      <c r="M31" s="7" t="s">
        <v>133</v>
      </c>
      <c r="N31" s="20">
        <v>96.5</v>
      </c>
      <c r="O31" s="7">
        <v>30</v>
      </c>
      <c r="P31" s="20">
        <v>21</v>
      </c>
      <c r="Q31" s="2" t="s">
        <v>138</v>
      </c>
      <c r="R31" s="2" t="s">
        <v>134</v>
      </c>
      <c r="S31" s="9" t="s">
        <v>185</v>
      </c>
      <c r="T31" s="9" t="s">
        <v>230</v>
      </c>
      <c r="U31" s="9" t="s">
        <v>230</v>
      </c>
      <c r="V31" s="9" t="s">
        <v>231</v>
      </c>
      <c r="W31" s="2" t="s">
        <v>134</v>
      </c>
      <c r="X31" s="2" t="s">
        <v>4</v>
      </c>
      <c r="Y31" s="2" t="s">
        <v>134</v>
      </c>
      <c r="Z31" s="47">
        <v>82</v>
      </c>
      <c r="AA31" s="74" t="s">
        <v>232</v>
      </c>
      <c r="AB31" s="74" t="s">
        <v>232</v>
      </c>
      <c r="AC31" s="74" t="s">
        <v>233</v>
      </c>
      <c r="AD31" s="74" t="s">
        <v>229</v>
      </c>
      <c r="AE31" s="7" t="s">
        <v>134</v>
      </c>
      <c r="AF31" s="7" t="s">
        <v>3</v>
      </c>
      <c r="AG31" s="2" t="s">
        <v>137</v>
      </c>
      <c r="AH31" s="2" t="s">
        <v>134</v>
      </c>
      <c r="AI31" s="2">
        <v>0.23</v>
      </c>
    </row>
    <row r="32" spans="1:35" ht="14.5">
      <c r="A32" s="5" t="s">
        <v>71</v>
      </c>
      <c r="B32" t="s">
        <v>87</v>
      </c>
      <c r="C32" t="s">
        <v>131</v>
      </c>
      <c r="D32" s="7" t="s">
        <v>132</v>
      </c>
      <c r="E32" s="7" t="s">
        <v>190</v>
      </c>
      <c r="F32" s="7" t="s">
        <v>139</v>
      </c>
      <c r="G32" s="7" t="s">
        <v>134</v>
      </c>
      <c r="H32" s="7" t="s">
        <v>133</v>
      </c>
      <c r="I32" s="7" t="s">
        <v>133</v>
      </c>
      <c r="J32" s="7" t="s">
        <v>133</v>
      </c>
      <c r="K32" s="20">
        <v>22</v>
      </c>
      <c r="L32" s="7" t="s">
        <v>133</v>
      </c>
      <c r="M32" s="7" t="s">
        <v>133</v>
      </c>
      <c r="N32" s="20">
        <v>97.3</v>
      </c>
      <c r="O32" s="7">
        <v>30</v>
      </c>
      <c r="P32" s="20">
        <v>22</v>
      </c>
      <c r="Q32" s="2" t="s">
        <v>159</v>
      </c>
      <c r="R32" s="2" t="s">
        <v>133</v>
      </c>
      <c r="S32" s="9" t="s">
        <v>136</v>
      </c>
      <c r="T32" s="9" t="s">
        <v>230</v>
      </c>
      <c r="U32" s="9" t="s">
        <v>230</v>
      </c>
      <c r="V32" s="9" t="s">
        <v>231</v>
      </c>
      <c r="W32" s="2" t="s">
        <v>134</v>
      </c>
      <c r="X32" s="2" t="s">
        <v>4</v>
      </c>
      <c r="Y32" s="2" t="s">
        <v>134</v>
      </c>
      <c r="Z32" s="47">
        <v>82</v>
      </c>
      <c r="AA32" s="74" t="s">
        <v>232</v>
      </c>
      <c r="AB32" s="74" t="s">
        <v>232</v>
      </c>
      <c r="AC32" s="74" t="s">
        <v>233</v>
      </c>
      <c r="AD32" s="74" t="s">
        <v>229</v>
      </c>
      <c r="AE32" s="7" t="s">
        <v>134</v>
      </c>
      <c r="AF32" s="7" t="s">
        <v>3</v>
      </c>
      <c r="AG32" s="2" t="s">
        <v>137</v>
      </c>
      <c r="AH32" s="2" t="s">
        <v>134</v>
      </c>
      <c r="AI32" s="2">
        <v>0.23</v>
      </c>
    </row>
    <row r="33" spans="1:35" ht="14.5">
      <c r="A33" s="5" t="s">
        <v>72</v>
      </c>
      <c r="B33" t="s">
        <v>87</v>
      </c>
      <c r="C33" t="s">
        <v>131</v>
      </c>
      <c r="D33" s="7" t="s">
        <v>132</v>
      </c>
      <c r="E33" s="7" t="s">
        <v>190</v>
      </c>
      <c r="F33" s="7" t="s">
        <v>139</v>
      </c>
      <c r="G33" s="7" t="s">
        <v>134</v>
      </c>
      <c r="H33" s="7" t="s">
        <v>133</v>
      </c>
      <c r="I33" s="7" t="s">
        <v>133</v>
      </c>
      <c r="J33" s="7" t="s">
        <v>133</v>
      </c>
      <c r="K33" s="20">
        <v>23</v>
      </c>
      <c r="L33" s="7" t="s">
        <v>133</v>
      </c>
      <c r="M33" s="7" t="s">
        <v>133</v>
      </c>
      <c r="N33" s="20">
        <v>97.8</v>
      </c>
      <c r="O33" s="7">
        <v>30</v>
      </c>
      <c r="P33" s="20">
        <v>23</v>
      </c>
      <c r="Q33" s="2" t="s">
        <v>159</v>
      </c>
      <c r="R33" s="2" t="s">
        <v>133</v>
      </c>
      <c r="S33" s="9" t="s">
        <v>136</v>
      </c>
      <c r="T33" s="9" t="s">
        <v>230</v>
      </c>
      <c r="U33" s="9" t="s">
        <v>230</v>
      </c>
      <c r="V33" s="9" t="s">
        <v>231</v>
      </c>
      <c r="W33" s="2" t="s">
        <v>134</v>
      </c>
      <c r="X33" s="2" t="s">
        <v>4</v>
      </c>
      <c r="Y33" s="2" t="s">
        <v>134</v>
      </c>
      <c r="Z33" s="47">
        <v>81</v>
      </c>
      <c r="AA33" s="74" t="s">
        <v>232</v>
      </c>
      <c r="AB33" s="74" t="s">
        <v>232</v>
      </c>
      <c r="AC33" s="74" t="s">
        <v>233</v>
      </c>
      <c r="AD33" s="74" t="s">
        <v>229</v>
      </c>
      <c r="AE33" s="7" t="s">
        <v>134</v>
      </c>
      <c r="AF33" s="7" t="s">
        <v>3</v>
      </c>
      <c r="AG33" s="2" t="s">
        <v>137</v>
      </c>
      <c r="AH33" s="2" t="s">
        <v>134</v>
      </c>
      <c r="AI33" s="2">
        <v>0.23</v>
      </c>
    </row>
    <row r="34" spans="1:35" ht="14.5">
      <c r="A34" s="5" t="s">
        <v>73</v>
      </c>
      <c r="B34" t="s">
        <v>87</v>
      </c>
      <c r="C34" t="s">
        <v>131</v>
      </c>
      <c r="D34" s="7" t="s">
        <v>132</v>
      </c>
      <c r="E34" s="7" t="s">
        <v>190</v>
      </c>
      <c r="F34" s="7" t="s">
        <v>139</v>
      </c>
      <c r="G34" s="7" t="s">
        <v>134</v>
      </c>
      <c r="H34" s="7" t="s">
        <v>133</v>
      </c>
      <c r="I34" s="7" t="s">
        <v>133</v>
      </c>
      <c r="J34" s="7" t="s">
        <v>133</v>
      </c>
      <c r="K34" s="20">
        <v>13</v>
      </c>
      <c r="L34" s="7" t="s">
        <v>133</v>
      </c>
      <c r="M34" s="7" t="s">
        <v>133</v>
      </c>
      <c r="N34" s="20">
        <v>98</v>
      </c>
      <c r="O34" s="7">
        <v>30</v>
      </c>
      <c r="P34" s="20">
        <v>13</v>
      </c>
      <c r="Q34" s="2" t="s">
        <v>135</v>
      </c>
      <c r="R34" s="2" t="s">
        <v>139</v>
      </c>
      <c r="S34" s="9" t="s">
        <v>185</v>
      </c>
      <c r="T34" s="9" t="s">
        <v>230</v>
      </c>
      <c r="U34" s="9" t="s">
        <v>230</v>
      </c>
      <c r="V34" s="9" t="s">
        <v>231</v>
      </c>
      <c r="W34" s="2" t="s">
        <v>161</v>
      </c>
      <c r="X34" s="2" t="s">
        <v>162</v>
      </c>
      <c r="Y34" s="2" t="s">
        <v>162</v>
      </c>
      <c r="Z34" s="47" t="s">
        <v>161</v>
      </c>
      <c r="AA34" s="74" t="s">
        <v>232</v>
      </c>
      <c r="AB34" s="74" t="s">
        <v>232</v>
      </c>
      <c r="AC34" s="74" t="s">
        <v>233</v>
      </c>
      <c r="AD34" s="74" t="s">
        <v>229</v>
      </c>
      <c r="AE34" s="7" t="s">
        <v>134</v>
      </c>
      <c r="AF34" s="7" t="s">
        <v>3</v>
      </c>
      <c r="AG34" s="2" t="s">
        <v>137</v>
      </c>
      <c r="AH34" s="2" t="s">
        <v>134</v>
      </c>
      <c r="AI34" s="2">
        <v>0.23</v>
      </c>
    </row>
    <row r="35" spans="1:35" ht="14.5">
      <c r="A35" s="5" t="s">
        <v>74</v>
      </c>
      <c r="B35" t="s">
        <v>87</v>
      </c>
      <c r="C35" t="s">
        <v>131</v>
      </c>
      <c r="D35" s="7" t="s">
        <v>132</v>
      </c>
      <c r="E35" s="7" t="s">
        <v>190</v>
      </c>
      <c r="F35" s="7" t="s">
        <v>139</v>
      </c>
      <c r="G35" s="7" t="s">
        <v>134</v>
      </c>
      <c r="H35" s="7" t="s">
        <v>133</v>
      </c>
      <c r="I35" s="7" t="s">
        <v>133</v>
      </c>
      <c r="J35" s="7" t="s">
        <v>133</v>
      </c>
      <c r="K35" s="20">
        <v>22</v>
      </c>
      <c r="L35" s="7" t="s">
        <v>133</v>
      </c>
      <c r="M35" s="7" t="s">
        <v>133</v>
      </c>
      <c r="N35" s="20">
        <v>97.3</v>
      </c>
      <c r="O35" s="7">
        <v>30</v>
      </c>
      <c r="P35" s="20">
        <v>22</v>
      </c>
      <c r="Q35" s="2" t="s">
        <v>138</v>
      </c>
      <c r="R35" s="2" t="s">
        <v>134</v>
      </c>
      <c r="S35" s="9" t="s">
        <v>185</v>
      </c>
      <c r="T35" s="9" t="s">
        <v>230</v>
      </c>
      <c r="U35" s="9" t="s">
        <v>230</v>
      </c>
      <c r="V35" s="9" t="s">
        <v>231</v>
      </c>
      <c r="W35" s="2" t="s">
        <v>134</v>
      </c>
      <c r="X35" s="2" t="s">
        <v>4</v>
      </c>
      <c r="Y35" s="2" t="s">
        <v>134</v>
      </c>
      <c r="Z35" s="47">
        <v>90</v>
      </c>
      <c r="AA35" s="74" t="s">
        <v>232</v>
      </c>
      <c r="AB35" s="74" t="s">
        <v>232</v>
      </c>
      <c r="AC35" s="74" t="s">
        <v>233</v>
      </c>
      <c r="AD35" s="74" t="s">
        <v>229</v>
      </c>
      <c r="AE35" s="7" t="s">
        <v>134</v>
      </c>
      <c r="AF35" s="7" t="s">
        <v>3</v>
      </c>
      <c r="AG35" s="2" t="s">
        <v>137</v>
      </c>
      <c r="AH35" s="2" t="s">
        <v>134</v>
      </c>
      <c r="AI35" s="2">
        <v>0.23</v>
      </c>
    </row>
    <row r="36" spans="1:35" ht="14.5">
      <c r="A36" s="5" t="s">
        <v>75</v>
      </c>
      <c r="B36" t="s">
        <v>87</v>
      </c>
      <c r="C36" t="s">
        <v>131</v>
      </c>
      <c r="D36" s="7" t="s">
        <v>132</v>
      </c>
      <c r="E36" s="7" t="s">
        <v>190</v>
      </c>
      <c r="F36" s="7" t="s">
        <v>139</v>
      </c>
      <c r="G36" s="7" t="s">
        <v>134</v>
      </c>
      <c r="H36" s="7" t="s">
        <v>133</v>
      </c>
      <c r="I36" s="7" t="s">
        <v>133</v>
      </c>
      <c r="J36" s="7" t="s">
        <v>133</v>
      </c>
      <c r="K36" s="20">
        <v>29</v>
      </c>
      <c r="L36" s="7" t="s">
        <v>133</v>
      </c>
      <c r="M36" s="7" t="s">
        <v>133</v>
      </c>
      <c r="N36" s="20">
        <v>97.6</v>
      </c>
      <c r="O36" s="7">
        <v>30</v>
      </c>
      <c r="P36" s="20">
        <v>29</v>
      </c>
      <c r="Q36" s="2" t="s">
        <v>138</v>
      </c>
      <c r="R36" s="2" t="s">
        <v>134</v>
      </c>
      <c r="S36" s="9" t="s">
        <v>185</v>
      </c>
      <c r="T36" s="9" t="s">
        <v>230</v>
      </c>
      <c r="U36" s="9" t="s">
        <v>230</v>
      </c>
      <c r="V36" s="9" t="s">
        <v>231</v>
      </c>
      <c r="W36" s="2" t="s">
        <v>134</v>
      </c>
      <c r="X36" s="2" t="s">
        <v>4</v>
      </c>
      <c r="Y36" s="2" t="s">
        <v>134</v>
      </c>
      <c r="Z36" s="47">
        <v>88</v>
      </c>
      <c r="AA36" s="74" t="s">
        <v>232</v>
      </c>
      <c r="AB36" s="74" t="s">
        <v>232</v>
      </c>
      <c r="AC36" s="74" t="s">
        <v>233</v>
      </c>
      <c r="AD36" s="74" t="s">
        <v>229</v>
      </c>
      <c r="AE36" s="7" t="s">
        <v>134</v>
      </c>
      <c r="AF36" s="7" t="s">
        <v>3</v>
      </c>
      <c r="AG36" s="2" t="s">
        <v>137</v>
      </c>
      <c r="AH36" s="2" t="s">
        <v>134</v>
      </c>
      <c r="AI36" s="2">
        <v>0.23</v>
      </c>
    </row>
    <row r="37" spans="1:35" ht="14.5">
      <c r="A37" s="5" t="s">
        <v>76</v>
      </c>
      <c r="B37" t="s">
        <v>87</v>
      </c>
      <c r="C37" t="s">
        <v>131</v>
      </c>
      <c r="D37" s="7" t="s">
        <v>132</v>
      </c>
      <c r="E37" s="7" t="s">
        <v>190</v>
      </c>
      <c r="F37" s="7" t="s">
        <v>139</v>
      </c>
      <c r="G37" s="7" t="s">
        <v>134</v>
      </c>
      <c r="H37" s="7" t="s">
        <v>133</v>
      </c>
      <c r="I37" s="7" t="s">
        <v>133</v>
      </c>
      <c r="J37" s="7" t="s">
        <v>133</v>
      </c>
      <c r="K37" s="20">
        <v>13</v>
      </c>
      <c r="L37" s="7" t="s">
        <v>133</v>
      </c>
      <c r="M37" s="7" t="s">
        <v>133</v>
      </c>
      <c r="N37" s="20">
        <v>98.1</v>
      </c>
      <c r="O37" s="7">
        <v>30</v>
      </c>
      <c r="P37" s="20">
        <v>13</v>
      </c>
      <c r="Q37" s="2" t="s">
        <v>138</v>
      </c>
      <c r="R37" s="2" t="s">
        <v>134</v>
      </c>
      <c r="S37" s="9" t="s">
        <v>185</v>
      </c>
      <c r="T37" s="9" t="s">
        <v>230</v>
      </c>
      <c r="U37" s="9" t="s">
        <v>230</v>
      </c>
      <c r="V37" s="9" t="s">
        <v>231</v>
      </c>
      <c r="W37" s="2" t="s">
        <v>134</v>
      </c>
      <c r="X37" s="2" t="s">
        <v>4</v>
      </c>
      <c r="Y37" s="2" t="s">
        <v>134</v>
      </c>
      <c r="Z37" s="47">
        <v>85</v>
      </c>
      <c r="AA37" s="74" t="s">
        <v>232</v>
      </c>
      <c r="AB37" s="74" t="s">
        <v>232</v>
      </c>
      <c r="AC37" s="74" t="s">
        <v>233</v>
      </c>
      <c r="AD37" s="74" t="s">
        <v>229</v>
      </c>
      <c r="AE37" s="7" t="s">
        <v>134</v>
      </c>
      <c r="AF37" s="7" t="s">
        <v>3</v>
      </c>
      <c r="AG37" s="2" t="s">
        <v>137</v>
      </c>
      <c r="AH37" s="2" t="s">
        <v>134</v>
      </c>
      <c r="AI37" s="2">
        <v>0.23</v>
      </c>
    </row>
    <row r="38" spans="1:35" ht="14.5">
      <c r="A38" s="5" t="s">
        <v>77</v>
      </c>
      <c r="B38" t="s">
        <v>87</v>
      </c>
      <c r="C38" t="s">
        <v>131</v>
      </c>
      <c r="D38" s="7" t="s">
        <v>132</v>
      </c>
      <c r="E38" s="7" t="s">
        <v>190</v>
      </c>
      <c r="F38" s="7" t="s">
        <v>139</v>
      </c>
      <c r="G38" s="7" t="s">
        <v>134</v>
      </c>
      <c r="H38" s="7" t="s">
        <v>133</v>
      </c>
      <c r="I38" s="7" t="s">
        <v>133</v>
      </c>
      <c r="J38" s="7" t="s">
        <v>133</v>
      </c>
      <c r="K38" s="20">
        <v>29</v>
      </c>
      <c r="L38" s="7" t="s">
        <v>133</v>
      </c>
      <c r="M38" s="7" t="s">
        <v>133</v>
      </c>
      <c r="N38" s="20">
        <v>97.6</v>
      </c>
      <c r="O38" s="7">
        <v>30</v>
      </c>
      <c r="P38" s="20">
        <v>29</v>
      </c>
      <c r="Q38" s="2" t="s">
        <v>138</v>
      </c>
      <c r="R38" s="2" t="s">
        <v>134</v>
      </c>
      <c r="S38" s="9" t="s">
        <v>185</v>
      </c>
      <c r="T38" s="9" t="s">
        <v>230</v>
      </c>
      <c r="U38" s="9" t="s">
        <v>230</v>
      </c>
      <c r="V38" s="9" t="s">
        <v>231</v>
      </c>
      <c r="W38" s="2" t="s">
        <v>134</v>
      </c>
      <c r="X38" s="2" t="s">
        <v>4</v>
      </c>
      <c r="Y38" s="2" t="s">
        <v>134</v>
      </c>
      <c r="Z38" s="47">
        <v>87</v>
      </c>
      <c r="AA38" s="74" t="s">
        <v>232</v>
      </c>
      <c r="AB38" s="74" t="s">
        <v>232</v>
      </c>
      <c r="AC38" s="74" t="s">
        <v>233</v>
      </c>
      <c r="AD38" s="74" t="s">
        <v>229</v>
      </c>
      <c r="AE38" s="7" t="s">
        <v>134</v>
      </c>
      <c r="AF38" s="7" t="s">
        <v>3</v>
      </c>
      <c r="AG38" s="2" t="s">
        <v>137</v>
      </c>
      <c r="AH38" s="2" t="s">
        <v>134</v>
      </c>
      <c r="AI38" s="2">
        <v>0.23</v>
      </c>
    </row>
    <row r="39" spans="1:35" ht="14.5">
      <c r="A39" s="5" t="s">
        <v>198</v>
      </c>
      <c r="B39" t="s">
        <v>2</v>
      </c>
      <c r="C39" t="s">
        <v>131</v>
      </c>
      <c r="D39" s="7" t="s">
        <v>132</v>
      </c>
      <c r="E39" s="7" t="s">
        <v>190</v>
      </c>
      <c r="F39" s="7" t="s">
        <v>139</v>
      </c>
      <c r="G39" s="7" t="s">
        <v>134</v>
      </c>
      <c r="H39" s="7" t="s">
        <v>133</v>
      </c>
      <c r="I39" s="7" t="s">
        <v>133</v>
      </c>
      <c r="J39" s="7" t="s">
        <v>133</v>
      </c>
      <c r="K39" s="20">
        <v>24</v>
      </c>
      <c r="L39" s="7" t="s">
        <v>133</v>
      </c>
      <c r="M39" s="7" t="s">
        <v>133</v>
      </c>
      <c r="N39" s="20">
        <v>99.4</v>
      </c>
      <c r="O39" s="7">
        <v>30</v>
      </c>
      <c r="P39" s="20">
        <v>24</v>
      </c>
      <c r="Q39" s="2" t="s">
        <v>138</v>
      </c>
      <c r="R39" s="2" t="s">
        <v>134</v>
      </c>
      <c r="S39" s="9" t="s">
        <v>185</v>
      </c>
      <c r="T39" s="9" t="s">
        <v>230</v>
      </c>
      <c r="U39" s="9" t="s">
        <v>230</v>
      </c>
      <c r="V39" s="9" t="s">
        <v>231</v>
      </c>
      <c r="W39" s="2" t="s">
        <v>134</v>
      </c>
      <c r="X39" s="2" t="s">
        <v>4</v>
      </c>
      <c r="Y39" s="2" t="s">
        <v>134</v>
      </c>
      <c r="Z39" s="47">
        <v>85</v>
      </c>
      <c r="AA39" s="74" t="s">
        <v>232</v>
      </c>
      <c r="AB39" s="74" t="s">
        <v>232</v>
      </c>
      <c r="AC39" s="74" t="s">
        <v>233</v>
      </c>
      <c r="AD39" s="74" t="s">
        <v>229</v>
      </c>
      <c r="AE39" s="7" t="s">
        <v>134</v>
      </c>
      <c r="AF39" s="7" t="s">
        <v>203</v>
      </c>
      <c r="AG39" s="2" t="s">
        <v>137</v>
      </c>
      <c r="AH39" s="2" t="s">
        <v>134</v>
      </c>
      <c r="AI39" s="2">
        <v>0.2</v>
      </c>
    </row>
    <row r="40" spans="1:35" ht="14.5">
      <c r="A40" s="5" t="s">
        <v>199</v>
      </c>
      <c r="B40" t="s">
        <v>2</v>
      </c>
      <c r="C40" t="s">
        <v>131</v>
      </c>
      <c r="D40" s="7" t="s">
        <v>132</v>
      </c>
      <c r="E40" s="7" t="s">
        <v>190</v>
      </c>
      <c r="F40" s="7" t="s">
        <v>139</v>
      </c>
      <c r="G40" s="7" t="s">
        <v>134</v>
      </c>
      <c r="H40" s="7" t="s">
        <v>133</v>
      </c>
      <c r="I40" s="7" t="s">
        <v>133</v>
      </c>
      <c r="J40" s="7" t="s">
        <v>133</v>
      </c>
      <c r="K40" s="20">
        <v>24</v>
      </c>
      <c r="L40" s="7" t="s">
        <v>133</v>
      </c>
      <c r="M40" s="7" t="s">
        <v>133</v>
      </c>
      <c r="N40" s="20">
        <v>99.4</v>
      </c>
      <c r="O40" s="7">
        <v>30</v>
      </c>
      <c r="P40" s="20">
        <v>24</v>
      </c>
      <c r="Q40" s="2" t="s">
        <v>138</v>
      </c>
      <c r="R40" s="2" t="s">
        <v>134</v>
      </c>
      <c r="S40" s="9" t="s">
        <v>185</v>
      </c>
      <c r="T40" s="9" t="s">
        <v>230</v>
      </c>
      <c r="U40" s="9" t="s">
        <v>230</v>
      </c>
      <c r="V40" s="9" t="s">
        <v>231</v>
      </c>
      <c r="W40" s="2" t="s">
        <v>134</v>
      </c>
      <c r="X40" s="2" t="s">
        <v>4</v>
      </c>
      <c r="Y40" s="2" t="s">
        <v>134</v>
      </c>
      <c r="Z40" s="47">
        <v>81</v>
      </c>
      <c r="AA40" s="74" t="s">
        <v>232</v>
      </c>
      <c r="AB40" s="74" t="s">
        <v>232</v>
      </c>
      <c r="AC40" s="74" t="s">
        <v>233</v>
      </c>
      <c r="AD40" s="74" t="s">
        <v>229</v>
      </c>
      <c r="AE40" s="7" t="s">
        <v>134</v>
      </c>
      <c r="AF40" s="7" t="s">
        <v>203</v>
      </c>
      <c r="AG40" s="2" t="s">
        <v>137</v>
      </c>
      <c r="AH40" s="2" t="s">
        <v>134</v>
      </c>
      <c r="AI40" s="2">
        <v>0.2</v>
      </c>
    </row>
    <row r="41" spans="1:35" ht="14.5">
      <c r="A41" s="5" t="s">
        <v>200</v>
      </c>
      <c r="B41" t="s">
        <v>2</v>
      </c>
      <c r="C41" t="s">
        <v>131</v>
      </c>
      <c r="D41" s="7" t="s">
        <v>132</v>
      </c>
      <c r="E41" s="7" t="s">
        <v>190</v>
      </c>
      <c r="F41" s="7" t="s">
        <v>139</v>
      </c>
      <c r="G41" s="7" t="s">
        <v>134</v>
      </c>
      <c r="H41" s="7" t="s">
        <v>133</v>
      </c>
      <c r="I41" s="7" t="s">
        <v>133</v>
      </c>
      <c r="J41" s="7" t="s">
        <v>133</v>
      </c>
      <c r="K41" s="20">
        <v>24</v>
      </c>
      <c r="L41" s="7" t="s">
        <v>133</v>
      </c>
      <c r="M41" s="7" t="s">
        <v>133</v>
      </c>
      <c r="N41" s="20">
        <v>99.4</v>
      </c>
      <c r="O41" s="7">
        <v>30</v>
      </c>
      <c r="P41" s="20">
        <v>24</v>
      </c>
      <c r="Q41" s="2" t="s">
        <v>138</v>
      </c>
      <c r="R41" s="2" t="s">
        <v>134</v>
      </c>
      <c r="S41" s="9" t="s">
        <v>185</v>
      </c>
      <c r="T41" s="9" t="s">
        <v>230</v>
      </c>
      <c r="U41" s="9" t="s">
        <v>230</v>
      </c>
      <c r="V41" s="9" t="s">
        <v>231</v>
      </c>
      <c r="W41" s="2" t="s">
        <v>134</v>
      </c>
      <c r="X41" s="2" t="s">
        <v>4</v>
      </c>
      <c r="Y41" s="2" t="s">
        <v>134</v>
      </c>
      <c r="Z41" s="47">
        <v>85</v>
      </c>
      <c r="AA41" s="74" t="s">
        <v>232</v>
      </c>
      <c r="AB41" s="74" t="s">
        <v>232</v>
      </c>
      <c r="AC41" s="74" t="s">
        <v>233</v>
      </c>
      <c r="AD41" s="74" t="s">
        <v>229</v>
      </c>
      <c r="AE41" s="7" t="s">
        <v>134</v>
      </c>
      <c r="AF41" s="7" t="s">
        <v>203</v>
      </c>
      <c r="AG41" s="2" t="s">
        <v>137</v>
      </c>
      <c r="AH41" s="2" t="s">
        <v>134</v>
      </c>
      <c r="AI41" s="2">
        <v>0.2</v>
      </c>
    </row>
    <row r="42" spans="1:35" ht="14.5">
      <c r="A42" s="5" t="s">
        <v>78</v>
      </c>
      <c r="B42" t="s">
        <v>2</v>
      </c>
      <c r="C42" t="s">
        <v>131</v>
      </c>
      <c r="D42" s="7" t="s">
        <v>132</v>
      </c>
      <c r="E42" s="7" t="s">
        <v>190</v>
      </c>
      <c r="F42" s="7" t="s">
        <v>139</v>
      </c>
      <c r="G42" s="7" t="s">
        <v>134</v>
      </c>
      <c r="H42" s="7" t="s">
        <v>133</v>
      </c>
      <c r="I42" s="7" t="s">
        <v>133</v>
      </c>
      <c r="J42" s="7" t="s">
        <v>133</v>
      </c>
      <c r="K42" s="20">
        <v>29</v>
      </c>
      <c r="L42" s="7" t="s">
        <v>133</v>
      </c>
      <c r="M42" s="7" t="s">
        <v>133</v>
      </c>
      <c r="N42" s="20">
        <v>98.7</v>
      </c>
      <c r="O42" s="7">
        <v>30</v>
      </c>
      <c r="P42" s="20">
        <v>29</v>
      </c>
      <c r="Q42" s="2" t="s">
        <v>138</v>
      </c>
      <c r="R42" s="2" t="s">
        <v>134</v>
      </c>
      <c r="S42" s="9" t="s">
        <v>185</v>
      </c>
      <c r="T42" s="9" t="s">
        <v>230</v>
      </c>
      <c r="U42" s="9" t="s">
        <v>230</v>
      </c>
      <c r="V42" s="9" t="s">
        <v>231</v>
      </c>
      <c r="W42" s="2" t="s">
        <v>134</v>
      </c>
      <c r="X42" s="2" t="s">
        <v>4</v>
      </c>
      <c r="Y42" s="2" t="s">
        <v>134</v>
      </c>
      <c r="Z42" s="47">
        <v>85</v>
      </c>
      <c r="AA42" s="74" t="s">
        <v>232</v>
      </c>
      <c r="AB42" s="74" t="s">
        <v>232</v>
      </c>
      <c r="AC42" s="74" t="s">
        <v>233</v>
      </c>
      <c r="AD42" s="74" t="s">
        <v>229</v>
      </c>
      <c r="AE42" s="7" t="s">
        <v>134</v>
      </c>
      <c r="AF42" s="7" t="s">
        <v>3</v>
      </c>
      <c r="AG42" s="2" t="s">
        <v>137</v>
      </c>
      <c r="AH42" s="2" t="s">
        <v>134</v>
      </c>
      <c r="AI42" s="2">
        <v>0.23</v>
      </c>
    </row>
    <row r="43" spans="1:35" ht="14.5">
      <c r="A43" s="5" t="s">
        <v>79</v>
      </c>
      <c r="B43" t="s">
        <v>2</v>
      </c>
      <c r="C43" t="s">
        <v>131</v>
      </c>
      <c r="D43" s="7" t="s">
        <v>132</v>
      </c>
      <c r="E43" s="7" t="s">
        <v>190</v>
      </c>
      <c r="F43" s="7" t="s">
        <v>139</v>
      </c>
      <c r="G43" s="7" t="s">
        <v>134</v>
      </c>
      <c r="H43" s="7" t="s">
        <v>133</v>
      </c>
      <c r="I43" s="7" t="s">
        <v>133</v>
      </c>
      <c r="J43" s="7" t="s">
        <v>133</v>
      </c>
      <c r="K43" s="20">
        <v>20</v>
      </c>
      <c r="L43" s="7" t="s">
        <v>133</v>
      </c>
      <c r="M43" s="7" t="s">
        <v>133</v>
      </c>
      <c r="N43" s="20">
        <v>98.8</v>
      </c>
      <c r="O43" s="7">
        <v>30</v>
      </c>
      <c r="P43" s="20">
        <v>20</v>
      </c>
      <c r="Q43" s="2" t="s">
        <v>138</v>
      </c>
      <c r="R43" s="2" t="s">
        <v>134</v>
      </c>
      <c r="S43" s="9" t="s">
        <v>185</v>
      </c>
      <c r="T43" s="9" t="s">
        <v>230</v>
      </c>
      <c r="U43" s="9" t="s">
        <v>230</v>
      </c>
      <c r="V43" s="9" t="s">
        <v>231</v>
      </c>
      <c r="W43" s="2" t="s">
        <v>134</v>
      </c>
      <c r="X43" s="2" t="s">
        <v>4</v>
      </c>
      <c r="Y43" s="2" t="s">
        <v>134</v>
      </c>
      <c r="Z43" s="47">
        <v>86</v>
      </c>
      <c r="AA43" s="74" t="s">
        <v>232</v>
      </c>
      <c r="AB43" s="74" t="s">
        <v>232</v>
      </c>
      <c r="AC43" s="74" t="s">
        <v>233</v>
      </c>
      <c r="AD43" s="74" t="s">
        <v>229</v>
      </c>
      <c r="AE43" s="7" t="s">
        <v>134</v>
      </c>
      <c r="AF43" s="7" t="s">
        <v>3</v>
      </c>
      <c r="AG43" s="2" t="s">
        <v>137</v>
      </c>
      <c r="AH43" s="2" t="s">
        <v>134</v>
      </c>
      <c r="AI43" s="2">
        <v>0.23</v>
      </c>
    </row>
    <row r="44" spans="1:35" ht="14.5">
      <c r="A44" s="5" t="s">
        <v>80</v>
      </c>
      <c r="B44" t="s">
        <v>2</v>
      </c>
      <c r="C44" t="s">
        <v>131</v>
      </c>
      <c r="D44" s="7" t="s">
        <v>132</v>
      </c>
      <c r="E44" s="7" t="s">
        <v>190</v>
      </c>
      <c r="F44" s="7" t="s">
        <v>139</v>
      </c>
      <c r="G44" s="7" t="s">
        <v>134</v>
      </c>
      <c r="H44" s="7" t="s">
        <v>133</v>
      </c>
      <c r="I44" s="7" t="s">
        <v>133</v>
      </c>
      <c r="J44" s="7" t="s">
        <v>133</v>
      </c>
      <c r="K44" s="20">
        <v>20</v>
      </c>
      <c r="L44" s="7" t="s">
        <v>133</v>
      </c>
      <c r="M44" s="7" t="s">
        <v>133</v>
      </c>
      <c r="N44" s="20">
        <v>98.8</v>
      </c>
      <c r="O44" s="7">
        <v>30</v>
      </c>
      <c r="P44" s="20">
        <v>20</v>
      </c>
      <c r="Q44" s="2" t="s">
        <v>138</v>
      </c>
      <c r="R44" s="2" t="s">
        <v>134</v>
      </c>
      <c r="S44" s="9" t="s">
        <v>185</v>
      </c>
      <c r="T44" s="9" t="s">
        <v>230</v>
      </c>
      <c r="U44" s="9" t="s">
        <v>230</v>
      </c>
      <c r="V44" s="9" t="s">
        <v>231</v>
      </c>
      <c r="W44" s="2" t="s">
        <v>134</v>
      </c>
      <c r="X44" s="2" t="s">
        <v>4</v>
      </c>
      <c r="Y44" s="2" t="s">
        <v>134</v>
      </c>
      <c r="Z44" s="47">
        <v>85</v>
      </c>
      <c r="AA44" s="74" t="s">
        <v>232</v>
      </c>
      <c r="AB44" s="74" t="s">
        <v>232</v>
      </c>
      <c r="AC44" s="74" t="s">
        <v>233</v>
      </c>
      <c r="AD44" s="74" t="s">
        <v>229</v>
      </c>
      <c r="AE44" s="7" t="s">
        <v>134</v>
      </c>
      <c r="AF44" s="7" t="s">
        <v>3</v>
      </c>
      <c r="AG44" s="2" t="s">
        <v>137</v>
      </c>
      <c r="AH44" s="2" t="s">
        <v>134</v>
      </c>
      <c r="AI44" s="2">
        <v>0.23</v>
      </c>
    </row>
    <row r="45" spans="1:35" ht="14.5">
      <c r="A45" s="5" t="s">
        <v>81</v>
      </c>
      <c r="B45" t="s">
        <v>2</v>
      </c>
      <c r="C45" t="s">
        <v>131</v>
      </c>
      <c r="D45" s="7" t="s">
        <v>132</v>
      </c>
      <c r="E45" s="7" t="s">
        <v>190</v>
      </c>
      <c r="F45" s="7" t="s">
        <v>139</v>
      </c>
      <c r="G45" s="7" t="s">
        <v>134</v>
      </c>
      <c r="H45" s="7" t="s">
        <v>133</v>
      </c>
      <c r="I45" s="7" t="s">
        <v>133</v>
      </c>
      <c r="J45" s="7" t="s">
        <v>133</v>
      </c>
      <c r="K45" s="20">
        <v>29</v>
      </c>
      <c r="L45" s="7" t="s">
        <v>133</v>
      </c>
      <c r="M45" s="7" t="s">
        <v>133</v>
      </c>
      <c r="N45" s="20">
        <v>98.7</v>
      </c>
      <c r="O45" s="7">
        <v>30</v>
      </c>
      <c r="P45" s="20">
        <v>29</v>
      </c>
      <c r="Q45" s="2" t="s">
        <v>138</v>
      </c>
      <c r="R45" s="2" t="s">
        <v>134</v>
      </c>
      <c r="S45" s="9" t="s">
        <v>185</v>
      </c>
      <c r="T45" s="9" t="s">
        <v>230</v>
      </c>
      <c r="U45" s="9" t="s">
        <v>230</v>
      </c>
      <c r="V45" s="9" t="s">
        <v>231</v>
      </c>
      <c r="W45" s="2" t="s">
        <v>134</v>
      </c>
      <c r="X45" s="2" t="s">
        <v>4</v>
      </c>
      <c r="Y45" s="2" t="s">
        <v>134</v>
      </c>
      <c r="Z45" s="47">
        <v>86</v>
      </c>
      <c r="AA45" s="74" t="s">
        <v>232</v>
      </c>
      <c r="AB45" s="74" t="s">
        <v>232</v>
      </c>
      <c r="AC45" s="74" t="s">
        <v>233</v>
      </c>
      <c r="AD45" s="74" t="s">
        <v>229</v>
      </c>
      <c r="AE45" s="7" t="s">
        <v>134</v>
      </c>
      <c r="AF45" s="7" t="s">
        <v>3</v>
      </c>
      <c r="AG45" s="2" t="s">
        <v>137</v>
      </c>
      <c r="AH45" s="2" t="s">
        <v>134</v>
      </c>
      <c r="AI45" s="2">
        <v>0.23</v>
      </c>
    </row>
    <row r="46" spans="1:35" ht="14.5">
      <c r="A46" s="5" t="s">
        <v>82</v>
      </c>
      <c r="B46" t="s">
        <v>2</v>
      </c>
      <c r="C46" t="s">
        <v>131</v>
      </c>
      <c r="D46" s="7" t="s">
        <v>132</v>
      </c>
      <c r="E46" s="7" t="s">
        <v>190</v>
      </c>
      <c r="F46" s="7" t="s">
        <v>139</v>
      </c>
      <c r="G46" s="7" t="s">
        <v>134</v>
      </c>
      <c r="H46" s="7" t="s">
        <v>133</v>
      </c>
      <c r="I46" s="7" t="s">
        <v>133</v>
      </c>
      <c r="J46" s="7" t="s">
        <v>133</v>
      </c>
      <c r="K46" s="20">
        <v>29</v>
      </c>
      <c r="L46" s="7" t="s">
        <v>133</v>
      </c>
      <c r="M46" s="7" t="s">
        <v>133</v>
      </c>
      <c r="N46" s="20">
        <v>98.7</v>
      </c>
      <c r="O46" s="7">
        <v>30</v>
      </c>
      <c r="P46" s="20">
        <v>29</v>
      </c>
      <c r="Q46" s="2" t="s">
        <v>138</v>
      </c>
      <c r="R46" s="2" t="s">
        <v>134</v>
      </c>
      <c r="S46" s="9" t="s">
        <v>185</v>
      </c>
      <c r="T46" s="9" t="s">
        <v>230</v>
      </c>
      <c r="U46" s="9" t="s">
        <v>230</v>
      </c>
      <c r="V46" s="9" t="s">
        <v>231</v>
      </c>
      <c r="W46" s="2" t="s">
        <v>134</v>
      </c>
      <c r="X46" s="2" t="s">
        <v>4</v>
      </c>
      <c r="Y46" s="2" t="s">
        <v>134</v>
      </c>
      <c r="Z46" s="47">
        <v>85</v>
      </c>
      <c r="AA46" s="74" t="s">
        <v>232</v>
      </c>
      <c r="AB46" s="74" t="s">
        <v>232</v>
      </c>
      <c r="AC46" s="74" t="s">
        <v>233</v>
      </c>
      <c r="AD46" s="74" t="s">
        <v>229</v>
      </c>
      <c r="AE46" s="7" t="s">
        <v>134</v>
      </c>
      <c r="AF46" s="7" t="s">
        <v>3</v>
      </c>
      <c r="AG46" s="2" t="s">
        <v>137</v>
      </c>
      <c r="AH46" s="2" t="s">
        <v>134</v>
      </c>
      <c r="AI46" s="2">
        <v>0.23</v>
      </c>
    </row>
    <row r="47" spans="1:35" ht="14.5">
      <c r="A47" s="5" t="s">
        <v>83</v>
      </c>
      <c r="B47" t="s">
        <v>2</v>
      </c>
      <c r="C47" t="s">
        <v>131</v>
      </c>
      <c r="D47" s="7" t="s">
        <v>132</v>
      </c>
      <c r="E47" s="7" t="s">
        <v>190</v>
      </c>
      <c r="F47" s="7" t="s">
        <v>139</v>
      </c>
      <c r="G47" s="7" t="s">
        <v>134</v>
      </c>
      <c r="H47" s="7" t="s">
        <v>133</v>
      </c>
      <c r="I47" s="7" t="s">
        <v>133</v>
      </c>
      <c r="J47" s="7" t="s">
        <v>133</v>
      </c>
      <c r="K47" s="20">
        <v>20</v>
      </c>
      <c r="L47" s="7" t="s">
        <v>133</v>
      </c>
      <c r="M47" s="7" t="s">
        <v>133</v>
      </c>
      <c r="N47" s="20">
        <v>98.8</v>
      </c>
      <c r="O47" s="7">
        <v>30</v>
      </c>
      <c r="P47" s="20">
        <v>20</v>
      </c>
      <c r="Q47" s="2" t="s">
        <v>138</v>
      </c>
      <c r="R47" s="2" t="s">
        <v>134</v>
      </c>
      <c r="S47" s="9" t="s">
        <v>185</v>
      </c>
      <c r="T47" s="9" t="s">
        <v>230</v>
      </c>
      <c r="U47" s="9" t="s">
        <v>230</v>
      </c>
      <c r="V47" s="9" t="s">
        <v>231</v>
      </c>
      <c r="W47" s="2" t="s">
        <v>134</v>
      </c>
      <c r="X47" s="2" t="s">
        <v>4</v>
      </c>
      <c r="Y47" s="2" t="s">
        <v>134</v>
      </c>
      <c r="Z47" s="47">
        <v>85</v>
      </c>
      <c r="AA47" s="74" t="s">
        <v>232</v>
      </c>
      <c r="AB47" s="74" t="s">
        <v>232</v>
      </c>
      <c r="AC47" s="74" t="s">
        <v>233</v>
      </c>
      <c r="AD47" s="74" t="s">
        <v>229</v>
      </c>
      <c r="AE47" s="7" t="s">
        <v>134</v>
      </c>
      <c r="AF47" s="7" t="s">
        <v>3</v>
      </c>
      <c r="AG47" s="2" t="s">
        <v>137</v>
      </c>
      <c r="AH47" s="2" t="s">
        <v>134</v>
      </c>
      <c r="AI47" s="2">
        <v>0.23</v>
      </c>
    </row>
    <row r="48" spans="1:35" ht="14.5">
      <c r="A48" s="5" t="s">
        <v>84</v>
      </c>
      <c r="B48" t="s">
        <v>2</v>
      </c>
      <c r="C48" t="s">
        <v>131</v>
      </c>
      <c r="D48" s="7" t="s">
        <v>132</v>
      </c>
      <c r="E48" s="7" t="s">
        <v>190</v>
      </c>
      <c r="F48" s="7" t="s">
        <v>139</v>
      </c>
      <c r="G48" s="7" t="s">
        <v>134</v>
      </c>
      <c r="H48" s="7" t="s">
        <v>133</v>
      </c>
      <c r="I48" s="7" t="s">
        <v>133</v>
      </c>
      <c r="J48" s="7" t="s">
        <v>133</v>
      </c>
      <c r="K48" s="20">
        <v>29</v>
      </c>
      <c r="L48" s="7" t="s">
        <v>133</v>
      </c>
      <c r="M48" s="7" t="s">
        <v>133</v>
      </c>
      <c r="N48" s="20">
        <v>98.7</v>
      </c>
      <c r="O48" s="7">
        <v>30</v>
      </c>
      <c r="P48" s="20">
        <v>29</v>
      </c>
      <c r="Q48" s="2" t="s">
        <v>138</v>
      </c>
      <c r="R48" s="2" t="s">
        <v>134</v>
      </c>
      <c r="S48" s="9" t="s">
        <v>185</v>
      </c>
      <c r="T48" s="9" t="s">
        <v>230</v>
      </c>
      <c r="U48" s="9" t="s">
        <v>230</v>
      </c>
      <c r="V48" s="9" t="s">
        <v>231</v>
      </c>
      <c r="W48" s="2" t="s">
        <v>134</v>
      </c>
      <c r="X48" s="2" t="s">
        <v>4</v>
      </c>
      <c r="Y48" s="2" t="s">
        <v>134</v>
      </c>
      <c r="Z48" s="47">
        <v>85</v>
      </c>
      <c r="AA48" s="74" t="s">
        <v>232</v>
      </c>
      <c r="AB48" s="74" t="s">
        <v>232</v>
      </c>
      <c r="AC48" s="74" t="s">
        <v>233</v>
      </c>
      <c r="AD48" s="74" t="s">
        <v>229</v>
      </c>
      <c r="AE48" s="7" t="s">
        <v>134</v>
      </c>
      <c r="AF48" s="7" t="s">
        <v>3</v>
      </c>
      <c r="AG48" s="2" t="s">
        <v>137</v>
      </c>
      <c r="AH48" s="2" t="s">
        <v>134</v>
      </c>
      <c r="AI48" s="2">
        <v>0.23</v>
      </c>
    </row>
    <row r="49" spans="1:35" ht="14.5">
      <c r="A49" s="5" t="s">
        <v>85</v>
      </c>
      <c r="B49" t="s">
        <v>87</v>
      </c>
      <c r="C49" t="s">
        <v>131</v>
      </c>
      <c r="D49" s="7" t="s">
        <v>132</v>
      </c>
      <c r="E49" s="7" t="s">
        <v>190</v>
      </c>
      <c r="F49" s="7" t="s">
        <v>139</v>
      </c>
      <c r="G49" s="7" t="s">
        <v>134</v>
      </c>
      <c r="H49" s="7" t="s">
        <v>133</v>
      </c>
      <c r="I49" s="7" t="s">
        <v>133</v>
      </c>
      <c r="J49" s="7" t="s">
        <v>133</v>
      </c>
      <c r="K49" s="20">
        <v>63</v>
      </c>
      <c r="L49" s="7" t="s">
        <v>133</v>
      </c>
      <c r="M49" s="7" t="s">
        <v>133</v>
      </c>
      <c r="N49" s="20">
        <v>97.1</v>
      </c>
      <c r="O49" s="7">
        <v>30</v>
      </c>
      <c r="P49" s="20">
        <v>63</v>
      </c>
      <c r="Q49" s="2" t="s">
        <v>135</v>
      </c>
      <c r="R49" s="2" t="s">
        <v>139</v>
      </c>
      <c r="S49" s="9" t="s">
        <v>185</v>
      </c>
      <c r="T49" s="9" t="s">
        <v>230</v>
      </c>
      <c r="U49" s="9" t="s">
        <v>230</v>
      </c>
      <c r="V49" s="9" t="s">
        <v>231</v>
      </c>
      <c r="W49" s="2" t="s">
        <v>161</v>
      </c>
      <c r="X49" s="2" t="s">
        <v>162</v>
      </c>
      <c r="Y49" s="2" t="s">
        <v>162</v>
      </c>
      <c r="Z49" s="47" t="s">
        <v>161</v>
      </c>
      <c r="AA49" s="74" t="s">
        <v>232</v>
      </c>
      <c r="AB49" s="74" t="s">
        <v>232</v>
      </c>
      <c r="AC49" s="74" t="s">
        <v>233</v>
      </c>
      <c r="AD49" s="74" t="s">
        <v>229</v>
      </c>
      <c r="AE49" s="7" t="s">
        <v>134</v>
      </c>
      <c r="AF49" s="9" t="s">
        <v>92</v>
      </c>
      <c r="AG49" s="2" t="s">
        <v>137</v>
      </c>
      <c r="AH49" s="2" t="s">
        <v>134</v>
      </c>
      <c r="AI49" s="2">
        <v>0.23</v>
      </c>
    </row>
    <row r="50" spans="1:35" ht="14.5">
      <c r="A50" s="5" t="s">
        <v>86</v>
      </c>
      <c r="B50" t="s">
        <v>87</v>
      </c>
      <c r="C50" t="s">
        <v>131</v>
      </c>
      <c r="D50" s="7" t="s">
        <v>132</v>
      </c>
      <c r="E50" s="7" t="s">
        <v>190</v>
      </c>
      <c r="F50" s="7" t="s">
        <v>139</v>
      </c>
      <c r="G50" s="7" t="s">
        <v>134</v>
      </c>
      <c r="H50" s="7" t="s">
        <v>133</v>
      </c>
      <c r="I50" s="7" t="s">
        <v>133</v>
      </c>
      <c r="J50" s="7" t="s">
        <v>133</v>
      </c>
      <c r="K50" s="20">
        <v>95</v>
      </c>
      <c r="L50" s="7" t="s">
        <v>133</v>
      </c>
      <c r="M50" s="7" t="s">
        <v>133</v>
      </c>
      <c r="N50" s="20">
        <v>97.2</v>
      </c>
      <c r="O50" s="7">
        <v>30</v>
      </c>
      <c r="P50" s="20">
        <v>95</v>
      </c>
      <c r="Q50" s="2" t="s">
        <v>135</v>
      </c>
      <c r="R50" s="2" t="s">
        <v>139</v>
      </c>
      <c r="S50" s="9" t="s">
        <v>185</v>
      </c>
      <c r="T50" s="9" t="s">
        <v>230</v>
      </c>
      <c r="U50" s="9" t="s">
        <v>230</v>
      </c>
      <c r="V50" s="9" t="s">
        <v>231</v>
      </c>
      <c r="W50" s="2" t="s">
        <v>161</v>
      </c>
      <c r="X50" s="2" t="s">
        <v>162</v>
      </c>
      <c r="Y50" s="2" t="s">
        <v>162</v>
      </c>
      <c r="Z50" s="47" t="s">
        <v>161</v>
      </c>
      <c r="AA50" s="74" t="s">
        <v>232</v>
      </c>
      <c r="AB50" s="74" t="s">
        <v>232</v>
      </c>
      <c r="AC50" s="74" t="s">
        <v>233</v>
      </c>
      <c r="AD50" s="74" t="s">
        <v>229</v>
      </c>
      <c r="AE50" s="7" t="s">
        <v>134</v>
      </c>
      <c r="AF50" s="9" t="s">
        <v>92</v>
      </c>
      <c r="AG50" s="2" t="s">
        <v>137</v>
      </c>
      <c r="AH50" s="2" t="s">
        <v>134</v>
      </c>
      <c r="AI50" s="2">
        <v>0.23</v>
      </c>
    </row>
    <row r="51" spans="1:35" ht="14.5">
      <c r="A51" s="5" t="s">
        <v>152</v>
      </c>
      <c r="B51" t="s">
        <v>87</v>
      </c>
      <c r="C51" t="s">
        <v>131</v>
      </c>
      <c r="D51" s="7" t="s">
        <v>132</v>
      </c>
      <c r="E51" s="7" t="s">
        <v>190</v>
      </c>
      <c r="F51" s="7" t="s">
        <v>139</v>
      </c>
      <c r="G51" s="7" t="s">
        <v>134</v>
      </c>
      <c r="H51" s="7" t="s">
        <v>133</v>
      </c>
      <c r="I51" s="7" t="s">
        <v>133</v>
      </c>
      <c r="J51" s="7" t="s">
        <v>133</v>
      </c>
      <c r="K51" s="20">
        <v>16</v>
      </c>
      <c r="L51" s="7" t="s">
        <v>133</v>
      </c>
      <c r="M51" s="7" t="s">
        <v>133</v>
      </c>
      <c r="N51" s="20">
        <v>98.9</v>
      </c>
      <c r="O51" s="7">
        <v>30</v>
      </c>
      <c r="P51" s="20">
        <v>16</v>
      </c>
      <c r="Q51" s="20" t="s">
        <v>136</v>
      </c>
      <c r="R51" s="20" t="s">
        <v>136</v>
      </c>
      <c r="S51" s="9" t="s">
        <v>185</v>
      </c>
      <c r="T51" s="9" t="s">
        <v>230</v>
      </c>
      <c r="U51" s="9" t="s">
        <v>230</v>
      </c>
      <c r="V51" s="9" t="s">
        <v>231</v>
      </c>
      <c r="W51" s="20" t="s">
        <v>136</v>
      </c>
      <c r="X51" s="20" t="s">
        <v>136</v>
      </c>
      <c r="Y51" s="20" t="s">
        <v>136</v>
      </c>
      <c r="Z51" s="48" t="s">
        <v>136</v>
      </c>
      <c r="AA51" s="74" t="s">
        <v>232</v>
      </c>
      <c r="AB51" s="74" t="s">
        <v>232</v>
      </c>
      <c r="AC51" s="74" t="s">
        <v>233</v>
      </c>
      <c r="AD51" s="74" t="s">
        <v>229</v>
      </c>
      <c r="AE51" s="7" t="s">
        <v>134</v>
      </c>
      <c r="AF51" s="7" t="s">
        <v>139</v>
      </c>
      <c r="AG51" s="20" t="s">
        <v>136</v>
      </c>
      <c r="AH51" s="20" t="s">
        <v>136</v>
      </c>
      <c r="AI51" s="20" t="s">
        <v>136</v>
      </c>
    </row>
    <row r="52" spans="1:35" ht="14.5">
      <c r="A52" s="5" t="s">
        <v>153</v>
      </c>
      <c r="B52" t="s">
        <v>87</v>
      </c>
      <c r="C52" t="s">
        <v>131</v>
      </c>
      <c r="D52" s="7" t="s">
        <v>132</v>
      </c>
      <c r="E52" s="7" t="s">
        <v>190</v>
      </c>
      <c r="F52" s="7" t="s">
        <v>139</v>
      </c>
      <c r="G52" s="7" t="s">
        <v>134</v>
      </c>
      <c r="H52" s="7" t="s">
        <v>133</v>
      </c>
      <c r="I52" s="7" t="s">
        <v>133</v>
      </c>
      <c r="J52" s="7" t="s">
        <v>133</v>
      </c>
      <c r="K52" s="20">
        <v>30</v>
      </c>
      <c r="L52" s="7" t="s">
        <v>133</v>
      </c>
      <c r="M52" s="7" t="s">
        <v>133</v>
      </c>
      <c r="N52" s="20">
        <v>97.6</v>
      </c>
      <c r="O52" s="7">
        <v>30</v>
      </c>
      <c r="P52" s="20">
        <v>30</v>
      </c>
      <c r="Q52" s="20" t="s">
        <v>136</v>
      </c>
      <c r="R52" s="20" t="s">
        <v>136</v>
      </c>
      <c r="S52" s="9" t="s">
        <v>185</v>
      </c>
      <c r="T52" s="9" t="s">
        <v>230</v>
      </c>
      <c r="U52" s="9" t="s">
        <v>230</v>
      </c>
      <c r="V52" s="9" t="s">
        <v>231</v>
      </c>
      <c r="W52" s="20" t="s">
        <v>136</v>
      </c>
      <c r="X52" s="20" t="s">
        <v>136</v>
      </c>
      <c r="Y52" s="20" t="s">
        <v>136</v>
      </c>
      <c r="Z52" s="48" t="s">
        <v>136</v>
      </c>
      <c r="AA52" s="74" t="s">
        <v>232</v>
      </c>
      <c r="AB52" s="74" t="s">
        <v>232</v>
      </c>
      <c r="AC52" s="74" t="s">
        <v>233</v>
      </c>
      <c r="AD52" s="74" t="s">
        <v>229</v>
      </c>
      <c r="AE52" s="7" t="s">
        <v>134</v>
      </c>
      <c r="AF52" s="7" t="s">
        <v>139</v>
      </c>
      <c r="AG52" s="20" t="s">
        <v>136</v>
      </c>
      <c r="AH52" s="20" t="s">
        <v>136</v>
      </c>
      <c r="AI52" s="20" t="s">
        <v>136</v>
      </c>
    </row>
    <row r="53" spans="1:35" ht="14.5">
      <c r="A53" s="5" t="s">
        <v>154</v>
      </c>
      <c r="B53" t="s">
        <v>87</v>
      </c>
      <c r="C53" t="s">
        <v>131</v>
      </c>
      <c r="D53" s="7" t="s">
        <v>132</v>
      </c>
      <c r="E53" s="7" t="s">
        <v>190</v>
      </c>
      <c r="F53" s="7" t="s">
        <v>139</v>
      </c>
      <c r="G53" s="7" t="s">
        <v>134</v>
      </c>
      <c r="H53" s="7" t="s">
        <v>133</v>
      </c>
      <c r="I53" s="7" t="s">
        <v>133</v>
      </c>
      <c r="J53" s="7" t="s">
        <v>133</v>
      </c>
      <c r="K53" s="20">
        <v>39</v>
      </c>
      <c r="L53" s="7" t="s">
        <v>133</v>
      </c>
      <c r="M53" s="7" t="s">
        <v>133</v>
      </c>
      <c r="N53" s="20">
        <v>97</v>
      </c>
      <c r="O53" s="7">
        <v>30</v>
      </c>
      <c r="P53" s="20">
        <v>39</v>
      </c>
      <c r="Q53" s="20" t="s">
        <v>136</v>
      </c>
      <c r="R53" s="20" t="s">
        <v>136</v>
      </c>
      <c r="S53" s="9" t="s">
        <v>185</v>
      </c>
      <c r="T53" s="9" t="s">
        <v>230</v>
      </c>
      <c r="U53" s="9" t="s">
        <v>230</v>
      </c>
      <c r="V53" s="9" t="s">
        <v>231</v>
      </c>
      <c r="W53" s="20" t="s">
        <v>136</v>
      </c>
      <c r="X53" s="20" t="s">
        <v>136</v>
      </c>
      <c r="Y53" s="20" t="s">
        <v>136</v>
      </c>
      <c r="Z53" s="48" t="s">
        <v>136</v>
      </c>
      <c r="AA53" s="74" t="s">
        <v>232</v>
      </c>
      <c r="AB53" s="74" t="s">
        <v>232</v>
      </c>
      <c r="AC53" s="74" t="s">
        <v>233</v>
      </c>
      <c r="AD53" s="74" t="s">
        <v>229</v>
      </c>
      <c r="AE53" s="7" t="s">
        <v>134</v>
      </c>
      <c r="AF53" s="7" t="s">
        <v>139</v>
      </c>
      <c r="AG53" s="20" t="s">
        <v>136</v>
      </c>
      <c r="AH53" s="20" t="s">
        <v>136</v>
      </c>
      <c r="AI53" s="20" t="s">
        <v>136</v>
      </c>
    </row>
    <row r="54" spans="1:35" ht="14.5">
      <c r="A54" s="5" t="s">
        <v>155</v>
      </c>
      <c r="B54" t="s">
        <v>87</v>
      </c>
      <c r="C54" t="s">
        <v>131</v>
      </c>
      <c r="D54" s="7" t="s">
        <v>132</v>
      </c>
      <c r="E54" s="7" t="s">
        <v>190</v>
      </c>
      <c r="F54" s="7" t="s">
        <v>139</v>
      </c>
      <c r="G54" s="7" t="s">
        <v>134</v>
      </c>
      <c r="H54" s="7" t="s">
        <v>133</v>
      </c>
      <c r="I54" s="7" t="s">
        <v>133</v>
      </c>
      <c r="J54" s="7" t="s">
        <v>133</v>
      </c>
      <c r="K54" s="20">
        <v>16</v>
      </c>
      <c r="L54" s="7" t="s">
        <v>133</v>
      </c>
      <c r="M54" s="7" t="s">
        <v>133</v>
      </c>
      <c r="N54" s="20">
        <v>98.9</v>
      </c>
      <c r="O54" s="7">
        <v>30</v>
      </c>
      <c r="P54" s="20">
        <v>16</v>
      </c>
      <c r="Q54" s="2" t="s">
        <v>135</v>
      </c>
      <c r="R54" s="2" t="s">
        <v>139</v>
      </c>
      <c r="S54" s="9" t="s">
        <v>185</v>
      </c>
      <c r="T54" s="9" t="s">
        <v>230</v>
      </c>
      <c r="U54" s="9" t="s">
        <v>230</v>
      </c>
      <c r="V54" s="9" t="s">
        <v>231</v>
      </c>
      <c r="W54" s="2" t="s">
        <v>161</v>
      </c>
      <c r="X54" s="2" t="s">
        <v>162</v>
      </c>
      <c r="Y54" s="2" t="s">
        <v>162</v>
      </c>
      <c r="Z54" s="47" t="s">
        <v>161</v>
      </c>
      <c r="AA54" s="74" t="s">
        <v>232</v>
      </c>
      <c r="AB54" s="74" t="s">
        <v>232</v>
      </c>
      <c r="AC54" s="74" t="s">
        <v>233</v>
      </c>
      <c r="AD54" s="74" t="s">
        <v>229</v>
      </c>
      <c r="AE54" s="7" t="s">
        <v>134</v>
      </c>
      <c r="AF54" s="7" t="s">
        <v>3</v>
      </c>
      <c r="AG54" s="2" t="s">
        <v>137</v>
      </c>
      <c r="AH54" s="2" t="s">
        <v>134</v>
      </c>
      <c r="AI54" s="2">
        <v>0.23</v>
      </c>
    </row>
    <row r="55" spans="1:35" ht="14.5">
      <c r="A55" s="5" t="s">
        <v>156</v>
      </c>
      <c r="B55" t="s">
        <v>87</v>
      </c>
      <c r="C55" t="s">
        <v>131</v>
      </c>
      <c r="D55" s="7" t="s">
        <v>132</v>
      </c>
      <c r="E55" s="7" t="s">
        <v>190</v>
      </c>
      <c r="F55" s="7" t="s">
        <v>139</v>
      </c>
      <c r="G55" s="7" t="s">
        <v>134</v>
      </c>
      <c r="H55" s="7" t="s">
        <v>133</v>
      </c>
      <c r="I55" s="7" t="s">
        <v>133</v>
      </c>
      <c r="J55" s="7" t="s">
        <v>133</v>
      </c>
      <c r="K55" s="20">
        <v>30</v>
      </c>
      <c r="L55" s="7" t="s">
        <v>133</v>
      </c>
      <c r="M55" s="7" t="s">
        <v>133</v>
      </c>
      <c r="N55" s="20">
        <v>97.6</v>
      </c>
      <c r="O55" s="7">
        <v>30</v>
      </c>
      <c r="P55" s="20">
        <v>30</v>
      </c>
      <c r="Q55" s="2" t="s">
        <v>135</v>
      </c>
      <c r="R55" s="2" t="s">
        <v>139</v>
      </c>
      <c r="S55" s="9" t="s">
        <v>185</v>
      </c>
      <c r="T55" s="9" t="s">
        <v>230</v>
      </c>
      <c r="U55" s="9" t="s">
        <v>230</v>
      </c>
      <c r="V55" s="9" t="s">
        <v>231</v>
      </c>
      <c r="W55" s="2" t="s">
        <v>161</v>
      </c>
      <c r="X55" s="2" t="s">
        <v>162</v>
      </c>
      <c r="Y55" s="2" t="s">
        <v>162</v>
      </c>
      <c r="Z55" s="47" t="s">
        <v>161</v>
      </c>
      <c r="AA55" s="74" t="s">
        <v>232</v>
      </c>
      <c r="AB55" s="74" t="s">
        <v>232</v>
      </c>
      <c r="AC55" s="74" t="s">
        <v>233</v>
      </c>
      <c r="AD55" s="74" t="s">
        <v>229</v>
      </c>
      <c r="AE55" s="7" t="s">
        <v>134</v>
      </c>
      <c r="AF55" s="7" t="s">
        <v>3</v>
      </c>
      <c r="AG55" s="2" t="s">
        <v>137</v>
      </c>
      <c r="AH55" s="2" t="s">
        <v>134</v>
      </c>
      <c r="AI55" s="2">
        <v>0.23</v>
      </c>
    </row>
    <row r="56" spans="1:35" ht="14.5">
      <c r="A56" s="5" t="s">
        <v>157</v>
      </c>
      <c r="B56" t="s">
        <v>87</v>
      </c>
      <c r="C56" t="s">
        <v>131</v>
      </c>
      <c r="D56" s="7" t="s">
        <v>158</v>
      </c>
      <c r="E56" s="7" t="s">
        <v>190</v>
      </c>
      <c r="F56" s="7" t="s">
        <v>139</v>
      </c>
      <c r="G56" s="7" t="s">
        <v>134</v>
      </c>
      <c r="H56" s="7" t="s">
        <v>134</v>
      </c>
      <c r="I56" s="7" t="s">
        <v>136</v>
      </c>
      <c r="J56" s="7" t="s">
        <v>136</v>
      </c>
      <c r="K56" s="20">
        <v>23</v>
      </c>
      <c r="L56" s="7" t="s">
        <v>136</v>
      </c>
      <c r="M56" s="7" t="s">
        <v>136</v>
      </c>
      <c r="N56" s="2" t="s">
        <v>136</v>
      </c>
      <c r="O56" s="7">
        <v>37</v>
      </c>
      <c r="P56" s="20">
        <v>23</v>
      </c>
      <c r="Q56" s="2" t="s">
        <v>136</v>
      </c>
      <c r="R56" s="2" t="s">
        <v>136</v>
      </c>
      <c r="S56" s="7" t="s">
        <v>136</v>
      </c>
      <c r="T56" s="9" t="s">
        <v>230</v>
      </c>
      <c r="U56" s="9" t="s">
        <v>230</v>
      </c>
      <c r="V56" s="9" t="s">
        <v>231</v>
      </c>
      <c r="W56" s="2" t="s">
        <v>136</v>
      </c>
      <c r="X56" s="2" t="s">
        <v>136</v>
      </c>
      <c r="Y56" s="2" t="s">
        <v>136</v>
      </c>
      <c r="Z56" s="47" t="s">
        <v>136</v>
      </c>
      <c r="AA56" s="74" t="s">
        <v>232</v>
      </c>
      <c r="AB56" s="74" t="s">
        <v>232</v>
      </c>
      <c r="AC56" s="74" t="s">
        <v>233</v>
      </c>
      <c r="AD56" s="74" t="s">
        <v>229</v>
      </c>
      <c r="AE56" s="7" t="s">
        <v>136</v>
      </c>
      <c r="AF56" s="7" t="s">
        <v>136</v>
      </c>
      <c r="AG56" s="2" t="s">
        <v>136</v>
      </c>
      <c r="AH56" s="20" t="s">
        <v>136</v>
      </c>
      <c r="AI56" s="2" t="s">
        <v>136</v>
      </c>
    </row>
    <row r="57" spans="1:35" ht="14.5">
      <c r="A57" s="72" t="s">
        <v>254</v>
      </c>
      <c r="B57" t="s">
        <v>2</v>
      </c>
      <c r="C57" s="2" t="s">
        <v>131</v>
      </c>
      <c r="D57" s="2" t="s">
        <v>132</v>
      </c>
      <c r="E57" s="2" t="s">
        <v>190</v>
      </c>
      <c r="F57" s="2" t="s">
        <v>139</v>
      </c>
      <c r="G57" s="2" t="s">
        <v>134</v>
      </c>
      <c r="H57" s="2" t="s">
        <v>133</v>
      </c>
      <c r="I57" s="2" t="s">
        <v>133</v>
      </c>
      <c r="J57" s="2" t="s">
        <v>133</v>
      </c>
      <c r="K57" s="20">
        <v>19.5</v>
      </c>
      <c r="L57" s="2" t="s">
        <v>133</v>
      </c>
      <c r="M57" s="2" t="s">
        <v>133</v>
      </c>
      <c r="N57" s="2">
        <v>94</v>
      </c>
      <c r="O57" s="2">
        <v>30</v>
      </c>
      <c r="P57" s="20">
        <v>24.5</v>
      </c>
      <c r="Q57" s="2" t="s">
        <v>159</v>
      </c>
      <c r="R57" s="2" t="s">
        <v>139</v>
      </c>
      <c r="S57" s="20" t="s">
        <v>255</v>
      </c>
      <c r="T57" s="9" t="s">
        <v>230</v>
      </c>
      <c r="U57" s="9" t="s">
        <v>230</v>
      </c>
      <c r="V57" s="9" t="s">
        <v>231</v>
      </c>
      <c r="W57" s="2" t="s">
        <v>134</v>
      </c>
      <c r="X57" s="2" t="s">
        <v>4</v>
      </c>
      <c r="Y57" s="2" t="s">
        <v>134</v>
      </c>
      <c r="Z57" s="2">
        <v>86</v>
      </c>
      <c r="AA57" s="74" t="s">
        <v>232</v>
      </c>
      <c r="AB57" s="74" t="s">
        <v>232</v>
      </c>
      <c r="AC57" s="74" t="s">
        <v>233</v>
      </c>
      <c r="AD57" s="74" t="s">
        <v>229</v>
      </c>
      <c r="AE57" s="2" t="s">
        <v>134</v>
      </c>
      <c r="AF57" s="48" t="s">
        <v>283</v>
      </c>
      <c r="AG57" s="2" t="s">
        <v>137</v>
      </c>
      <c r="AH57" s="2" t="s">
        <v>134</v>
      </c>
      <c r="AI57" s="2">
        <v>0.2</v>
      </c>
    </row>
    <row r="58" spans="1:35" ht="14.5">
      <c r="A58" s="72" t="s">
        <v>256</v>
      </c>
      <c r="B58" t="s">
        <v>2</v>
      </c>
      <c r="C58" s="2" t="s">
        <v>131</v>
      </c>
      <c r="D58" s="2" t="s">
        <v>132</v>
      </c>
      <c r="E58" s="2" t="s">
        <v>190</v>
      </c>
      <c r="F58" s="2" t="s">
        <v>139</v>
      </c>
      <c r="G58" s="2" t="s">
        <v>134</v>
      </c>
      <c r="H58" s="2" t="s">
        <v>133</v>
      </c>
      <c r="I58" s="2" t="s">
        <v>133</v>
      </c>
      <c r="J58" s="2" t="s">
        <v>133</v>
      </c>
      <c r="K58" s="2">
        <v>23.8</v>
      </c>
      <c r="L58" s="2" t="s">
        <v>133</v>
      </c>
      <c r="M58" s="2" t="s">
        <v>133</v>
      </c>
      <c r="N58" s="2">
        <v>94</v>
      </c>
      <c r="O58" s="2">
        <v>30</v>
      </c>
      <c r="P58" s="2">
        <v>24.5</v>
      </c>
      <c r="Q58" s="2" t="s">
        <v>135</v>
      </c>
      <c r="R58" s="2" t="s">
        <v>139</v>
      </c>
      <c r="S58" s="20" t="s">
        <v>255</v>
      </c>
      <c r="T58" s="9" t="s">
        <v>230</v>
      </c>
      <c r="U58" s="9" t="s">
        <v>230</v>
      </c>
      <c r="V58" s="9" t="s">
        <v>231</v>
      </c>
      <c r="W58" s="2" t="s">
        <v>136</v>
      </c>
      <c r="X58" s="2" t="s">
        <v>136</v>
      </c>
      <c r="Y58" s="2" t="s">
        <v>136</v>
      </c>
      <c r="Z58" s="2" t="s">
        <v>136</v>
      </c>
      <c r="AA58" s="74" t="s">
        <v>232</v>
      </c>
      <c r="AB58" s="74" t="s">
        <v>232</v>
      </c>
      <c r="AC58" s="74" t="s">
        <v>233</v>
      </c>
      <c r="AD58" s="74" t="s">
        <v>229</v>
      </c>
      <c r="AE58" s="2" t="s">
        <v>134</v>
      </c>
      <c r="AF58" s="47" t="s">
        <v>283</v>
      </c>
      <c r="AG58" s="2" t="s">
        <v>137</v>
      </c>
      <c r="AH58" s="2" t="s">
        <v>134</v>
      </c>
      <c r="AI58" s="2">
        <v>0.2</v>
      </c>
    </row>
    <row r="59" spans="1:35" ht="14.5">
      <c r="A59" s="72" t="s">
        <v>257</v>
      </c>
      <c r="B59" t="s">
        <v>2</v>
      </c>
      <c r="C59" s="2" t="s">
        <v>131</v>
      </c>
      <c r="D59" s="2" t="s">
        <v>132</v>
      </c>
      <c r="E59" s="2" t="s">
        <v>190</v>
      </c>
      <c r="F59" s="2" t="s">
        <v>139</v>
      </c>
      <c r="G59" s="2" t="s">
        <v>134</v>
      </c>
      <c r="H59" s="2" t="s">
        <v>133</v>
      </c>
      <c r="I59" s="2" t="s">
        <v>133</v>
      </c>
      <c r="J59" s="2" t="s">
        <v>133</v>
      </c>
      <c r="K59" s="2">
        <v>19.5</v>
      </c>
      <c r="L59" s="2" t="s">
        <v>133</v>
      </c>
      <c r="M59" s="2" t="s">
        <v>133</v>
      </c>
      <c r="N59" s="2">
        <v>94</v>
      </c>
      <c r="O59" s="2">
        <v>30</v>
      </c>
      <c r="P59" s="2">
        <v>24.5</v>
      </c>
      <c r="Q59" s="2" t="s">
        <v>159</v>
      </c>
      <c r="R59" s="2" t="s">
        <v>139</v>
      </c>
      <c r="S59" s="20" t="s">
        <v>255</v>
      </c>
      <c r="T59" s="9" t="s">
        <v>230</v>
      </c>
      <c r="U59" s="9" t="s">
        <v>230</v>
      </c>
      <c r="V59" s="9" t="s">
        <v>231</v>
      </c>
      <c r="W59" s="2" t="s">
        <v>134</v>
      </c>
      <c r="X59" s="2" t="s">
        <v>4</v>
      </c>
      <c r="Y59" s="2" t="s">
        <v>134</v>
      </c>
      <c r="Z59" s="2">
        <v>86</v>
      </c>
      <c r="AA59" s="74" t="s">
        <v>232</v>
      </c>
      <c r="AB59" s="74" t="s">
        <v>232</v>
      </c>
      <c r="AC59" s="74" t="s">
        <v>233</v>
      </c>
      <c r="AD59" s="74" t="s">
        <v>229</v>
      </c>
      <c r="AE59" s="2" t="s">
        <v>134</v>
      </c>
      <c r="AF59" s="47" t="s">
        <v>283</v>
      </c>
      <c r="AG59" s="2" t="s">
        <v>137</v>
      </c>
      <c r="AH59" s="2" t="s">
        <v>134</v>
      </c>
      <c r="AI59" s="2">
        <v>0.2</v>
      </c>
    </row>
    <row r="60" spans="1:35" ht="14.5">
      <c r="A60" s="72" t="s">
        <v>258</v>
      </c>
      <c r="B60" t="s">
        <v>2</v>
      </c>
      <c r="C60" s="2" t="s">
        <v>131</v>
      </c>
      <c r="D60" s="2" t="s">
        <v>132</v>
      </c>
      <c r="E60" s="2" t="s">
        <v>190</v>
      </c>
      <c r="F60" s="2" t="s">
        <v>139</v>
      </c>
      <c r="G60" s="2" t="s">
        <v>134</v>
      </c>
      <c r="H60" s="2" t="s">
        <v>133</v>
      </c>
      <c r="I60" s="2" t="s">
        <v>133</v>
      </c>
      <c r="J60" s="2" t="s">
        <v>133</v>
      </c>
      <c r="K60" s="2">
        <v>23.8</v>
      </c>
      <c r="L60" s="2" t="s">
        <v>133</v>
      </c>
      <c r="M60" s="2" t="s">
        <v>133</v>
      </c>
      <c r="N60" s="2">
        <v>94</v>
      </c>
      <c r="O60" s="2">
        <v>30</v>
      </c>
      <c r="P60" s="2">
        <v>24.5</v>
      </c>
      <c r="Q60" s="2" t="s">
        <v>135</v>
      </c>
      <c r="R60" s="2" t="s">
        <v>139</v>
      </c>
      <c r="S60" s="20" t="s">
        <v>255</v>
      </c>
      <c r="T60" s="9" t="s">
        <v>230</v>
      </c>
      <c r="U60" s="9" t="s">
        <v>230</v>
      </c>
      <c r="V60" s="9" t="s">
        <v>231</v>
      </c>
      <c r="W60" s="2" t="s">
        <v>136</v>
      </c>
      <c r="X60" s="2" t="s">
        <v>136</v>
      </c>
      <c r="Y60" s="2" t="s">
        <v>136</v>
      </c>
      <c r="Z60" s="2" t="s">
        <v>136</v>
      </c>
      <c r="AA60" s="74" t="s">
        <v>232</v>
      </c>
      <c r="AB60" s="74" t="s">
        <v>232</v>
      </c>
      <c r="AC60" s="74" t="s">
        <v>233</v>
      </c>
      <c r="AD60" s="74" t="s">
        <v>229</v>
      </c>
      <c r="AE60" s="2" t="s">
        <v>134</v>
      </c>
      <c r="AF60" s="47" t="s">
        <v>283</v>
      </c>
      <c r="AG60" s="2" t="s">
        <v>137</v>
      </c>
      <c r="AH60" s="2" t="s">
        <v>134</v>
      </c>
      <c r="AI60" s="2">
        <v>0.2</v>
      </c>
    </row>
    <row r="61" spans="1:35" ht="14.5">
      <c r="A61" s="73" t="s">
        <v>259</v>
      </c>
      <c r="B61" t="s">
        <v>2</v>
      </c>
      <c r="C61" s="2" t="s">
        <v>131</v>
      </c>
      <c r="D61" s="2" t="s">
        <v>132</v>
      </c>
      <c r="E61" s="2" t="s">
        <v>190</v>
      </c>
      <c r="F61" s="2" t="s">
        <v>139</v>
      </c>
      <c r="G61" s="2" t="s">
        <v>134</v>
      </c>
      <c r="H61" s="2" t="s">
        <v>133</v>
      </c>
      <c r="I61" s="2" t="s">
        <v>133</v>
      </c>
      <c r="J61" s="2" t="s">
        <v>133</v>
      </c>
      <c r="K61" s="2">
        <v>23.8</v>
      </c>
      <c r="L61" s="2" t="s">
        <v>133</v>
      </c>
      <c r="M61" s="2" t="s">
        <v>133</v>
      </c>
      <c r="N61" s="2">
        <v>94</v>
      </c>
      <c r="O61" s="2">
        <v>30</v>
      </c>
      <c r="P61" s="2">
        <v>24.5</v>
      </c>
      <c r="Q61" s="2" t="s">
        <v>135</v>
      </c>
      <c r="R61" s="2" t="s">
        <v>139</v>
      </c>
      <c r="S61" s="20" t="s">
        <v>255</v>
      </c>
      <c r="T61" s="9" t="s">
        <v>230</v>
      </c>
      <c r="U61" s="9" t="s">
        <v>230</v>
      </c>
      <c r="V61" s="9" t="s">
        <v>231</v>
      </c>
      <c r="W61" s="2" t="s">
        <v>136</v>
      </c>
      <c r="X61" s="2" t="s">
        <v>136</v>
      </c>
      <c r="Y61" s="2" t="s">
        <v>136</v>
      </c>
      <c r="Z61" s="2" t="s">
        <v>136</v>
      </c>
      <c r="AA61" s="74" t="s">
        <v>232</v>
      </c>
      <c r="AB61" s="74" t="s">
        <v>232</v>
      </c>
      <c r="AC61" s="74" t="s">
        <v>233</v>
      </c>
      <c r="AD61" s="74" t="s">
        <v>229</v>
      </c>
      <c r="AE61" s="2" t="s">
        <v>134</v>
      </c>
      <c r="AF61" s="47" t="s">
        <v>283</v>
      </c>
      <c r="AG61" s="2" t="s">
        <v>137</v>
      </c>
      <c r="AH61" s="2" t="s">
        <v>134</v>
      </c>
      <c r="AI61" s="2">
        <v>0.2</v>
      </c>
    </row>
    <row r="62" spans="1:35" ht="14.5">
      <c r="A62" s="73" t="s">
        <v>260</v>
      </c>
      <c r="B62" t="s">
        <v>2</v>
      </c>
      <c r="C62" s="2" t="s">
        <v>131</v>
      </c>
      <c r="D62" s="2" t="s">
        <v>132</v>
      </c>
      <c r="E62" s="2" t="s">
        <v>190</v>
      </c>
      <c r="F62" s="2" t="s">
        <v>139</v>
      </c>
      <c r="G62" s="2" t="s">
        <v>134</v>
      </c>
      <c r="H62" s="2" t="s">
        <v>133</v>
      </c>
      <c r="I62" s="2" t="s">
        <v>133</v>
      </c>
      <c r="J62" s="2" t="s">
        <v>133</v>
      </c>
      <c r="K62" s="2">
        <v>33.6</v>
      </c>
      <c r="L62" s="2" t="s">
        <v>133</v>
      </c>
      <c r="M62" s="2" t="s">
        <v>133</v>
      </c>
      <c r="N62" s="2">
        <v>94</v>
      </c>
      <c r="O62" s="2">
        <v>30</v>
      </c>
      <c r="P62" s="2">
        <v>33.6</v>
      </c>
      <c r="Q62" s="2" t="s">
        <v>135</v>
      </c>
      <c r="R62" s="2" t="s">
        <v>139</v>
      </c>
      <c r="S62" s="20" t="s">
        <v>255</v>
      </c>
      <c r="T62" s="9" t="s">
        <v>230</v>
      </c>
      <c r="U62" s="9" t="s">
        <v>230</v>
      </c>
      <c r="V62" s="9" t="s">
        <v>231</v>
      </c>
      <c r="W62" s="2" t="s">
        <v>136</v>
      </c>
      <c r="X62" s="2" t="s">
        <v>136</v>
      </c>
      <c r="Y62" s="2" t="s">
        <v>136</v>
      </c>
      <c r="Z62" s="2" t="s">
        <v>136</v>
      </c>
      <c r="AA62" s="74" t="s">
        <v>232</v>
      </c>
      <c r="AB62" s="74" t="s">
        <v>232</v>
      </c>
      <c r="AC62" s="74" t="s">
        <v>233</v>
      </c>
      <c r="AD62" s="74" t="s">
        <v>229</v>
      </c>
      <c r="AE62" s="2" t="s">
        <v>134</v>
      </c>
      <c r="AF62" s="47" t="s">
        <v>284</v>
      </c>
      <c r="AG62" s="2" t="s">
        <v>137</v>
      </c>
      <c r="AH62" s="2" t="s">
        <v>134</v>
      </c>
      <c r="AI62" s="2">
        <v>0.2</v>
      </c>
    </row>
    <row r="63" spans="1:35" ht="14.5">
      <c r="A63" s="73" t="s">
        <v>261</v>
      </c>
      <c r="B63" t="s">
        <v>2</v>
      </c>
      <c r="C63" s="2" t="s">
        <v>131</v>
      </c>
      <c r="D63" s="2" t="s">
        <v>132</v>
      </c>
      <c r="E63" s="2" t="s">
        <v>190</v>
      </c>
      <c r="F63" s="2" t="s">
        <v>139</v>
      </c>
      <c r="G63" s="2" t="s">
        <v>134</v>
      </c>
      <c r="H63" s="2" t="s">
        <v>133</v>
      </c>
      <c r="I63" s="2" t="s">
        <v>133</v>
      </c>
      <c r="J63" s="2" t="s">
        <v>133</v>
      </c>
      <c r="K63" s="2">
        <v>42.63</v>
      </c>
      <c r="L63" s="2" t="s">
        <v>133</v>
      </c>
      <c r="M63" s="2" t="s">
        <v>133</v>
      </c>
      <c r="N63" s="2">
        <v>94</v>
      </c>
      <c r="O63" s="2">
        <v>30</v>
      </c>
      <c r="P63" s="2">
        <v>42.63</v>
      </c>
      <c r="Q63" s="2" t="s">
        <v>135</v>
      </c>
      <c r="R63" s="2" t="s">
        <v>139</v>
      </c>
      <c r="S63" s="20" t="s">
        <v>255</v>
      </c>
      <c r="T63" s="9" t="s">
        <v>230</v>
      </c>
      <c r="U63" s="9" t="s">
        <v>230</v>
      </c>
      <c r="V63" s="9" t="s">
        <v>231</v>
      </c>
      <c r="W63" s="2" t="s">
        <v>136</v>
      </c>
      <c r="X63" s="2" t="s">
        <v>136</v>
      </c>
      <c r="Y63" s="2" t="s">
        <v>136</v>
      </c>
      <c r="Z63" s="2" t="s">
        <v>136</v>
      </c>
      <c r="AA63" s="74" t="s">
        <v>232</v>
      </c>
      <c r="AB63" s="74" t="s">
        <v>232</v>
      </c>
      <c r="AC63" s="74" t="s">
        <v>233</v>
      </c>
      <c r="AD63" s="74" t="s">
        <v>229</v>
      </c>
      <c r="AE63" s="2" t="s">
        <v>134</v>
      </c>
      <c r="AF63" s="47" t="s">
        <v>88</v>
      </c>
      <c r="AG63" s="2" t="s">
        <v>137</v>
      </c>
      <c r="AH63" s="2" t="s">
        <v>134</v>
      </c>
      <c r="AI63" s="2">
        <v>0.2</v>
      </c>
    </row>
    <row r="64" spans="1:35" ht="14.5">
      <c r="A64" s="72" t="s">
        <v>262</v>
      </c>
      <c r="B64" t="s">
        <v>2</v>
      </c>
      <c r="C64" s="2" t="s">
        <v>131</v>
      </c>
      <c r="D64" s="2" t="s">
        <v>132</v>
      </c>
      <c r="E64" s="2" t="s">
        <v>190</v>
      </c>
      <c r="F64" s="2" t="s">
        <v>139</v>
      </c>
      <c r="G64" s="2" t="s">
        <v>134</v>
      </c>
      <c r="H64" s="2" t="s">
        <v>133</v>
      </c>
      <c r="I64" s="2" t="s">
        <v>133</v>
      </c>
      <c r="J64" s="2" t="s">
        <v>133</v>
      </c>
      <c r="K64" s="2">
        <v>23.8</v>
      </c>
      <c r="L64" s="2" t="s">
        <v>133</v>
      </c>
      <c r="M64" s="2" t="s">
        <v>133</v>
      </c>
      <c r="N64" s="2">
        <v>94</v>
      </c>
      <c r="O64" s="2">
        <v>30</v>
      </c>
      <c r="P64" s="2">
        <v>24.5</v>
      </c>
      <c r="Q64" s="2" t="s">
        <v>135</v>
      </c>
      <c r="R64" s="2" t="s">
        <v>139</v>
      </c>
      <c r="S64" s="20" t="s">
        <v>255</v>
      </c>
      <c r="T64" s="9" t="s">
        <v>230</v>
      </c>
      <c r="U64" s="9" t="s">
        <v>230</v>
      </c>
      <c r="V64" s="9" t="s">
        <v>231</v>
      </c>
      <c r="W64" s="2" t="s">
        <v>136</v>
      </c>
      <c r="X64" s="2" t="s">
        <v>136</v>
      </c>
      <c r="Y64" s="2" t="s">
        <v>136</v>
      </c>
      <c r="Z64" s="2" t="s">
        <v>136</v>
      </c>
      <c r="AA64" s="74" t="s">
        <v>232</v>
      </c>
      <c r="AB64" s="74" t="s">
        <v>232</v>
      </c>
      <c r="AC64" s="74" t="s">
        <v>233</v>
      </c>
      <c r="AD64" s="74" t="s">
        <v>229</v>
      </c>
      <c r="AE64" s="2" t="s">
        <v>134</v>
      </c>
      <c r="AF64" s="47" t="s">
        <v>283</v>
      </c>
      <c r="AG64" s="2" t="s">
        <v>137</v>
      </c>
      <c r="AH64" s="2" t="s">
        <v>134</v>
      </c>
      <c r="AI64" s="2">
        <v>0.2</v>
      </c>
    </row>
    <row r="65" spans="1:35" ht="14.5">
      <c r="A65" s="72" t="s">
        <v>263</v>
      </c>
      <c r="B65" t="s">
        <v>2</v>
      </c>
      <c r="C65" s="2" t="s">
        <v>131</v>
      </c>
      <c r="D65" s="2" t="s">
        <v>132</v>
      </c>
      <c r="E65" s="2" t="s">
        <v>190</v>
      </c>
      <c r="F65" s="2" t="s">
        <v>139</v>
      </c>
      <c r="G65" s="2" t="s">
        <v>134</v>
      </c>
      <c r="H65" s="2" t="s">
        <v>133</v>
      </c>
      <c r="I65" s="2" t="s">
        <v>133</v>
      </c>
      <c r="J65" s="2" t="s">
        <v>133</v>
      </c>
      <c r="K65" s="2">
        <v>33.6</v>
      </c>
      <c r="L65" s="2" t="s">
        <v>133</v>
      </c>
      <c r="M65" s="2" t="s">
        <v>133</v>
      </c>
      <c r="N65" s="2">
        <v>94</v>
      </c>
      <c r="O65" s="2">
        <v>30</v>
      </c>
      <c r="P65" s="2">
        <v>33.6</v>
      </c>
      <c r="Q65" s="2" t="s">
        <v>135</v>
      </c>
      <c r="R65" s="2" t="s">
        <v>139</v>
      </c>
      <c r="S65" s="20" t="s">
        <v>255</v>
      </c>
      <c r="T65" s="9" t="s">
        <v>230</v>
      </c>
      <c r="U65" s="9" t="s">
        <v>230</v>
      </c>
      <c r="V65" s="9" t="s">
        <v>231</v>
      </c>
      <c r="W65" s="2" t="s">
        <v>136</v>
      </c>
      <c r="X65" s="2" t="s">
        <v>136</v>
      </c>
      <c r="Y65" s="2" t="s">
        <v>136</v>
      </c>
      <c r="Z65" s="2" t="s">
        <v>136</v>
      </c>
      <c r="AA65" s="74" t="s">
        <v>232</v>
      </c>
      <c r="AB65" s="74" t="s">
        <v>232</v>
      </c>
      <c r="AC65" s="74" t="s">
        <v>233</v>
      </c>
      <c r="AD65" s="74" t="s">
        <v>229</v>
      </c>
      <c r="AE65" s="2" t="s">
        <v>134</v>
      </c>
      <c r="AF65" s="47" t="s">
        <v>285</v>
      </c>
      <c r="AG65" s="2" t="s">
        <v>137</v>
      </c>
      <c r="AH65" s="2" t="s">
        <v>134</v>
      </c>
      <c r="AI65" s="2">
        <v>0.2</v>
      </c>
    </row>
    <row r="66" spans="1:35" ht="14.5">
      <c r="A66" s="73" t="s">
        <v>264</v>
      </c>
      <c r="B66" t="s">
        <v>2</v>
      </c>
      <c r="C66" s="2" t="s">
        <v>131</v>
      </c>
      <c r="D66" s="2" t="s">
        <v>132</v>
      </c>
      <c r="E66" s="2" t="s">
        <v>190</v>
      </c>
      <c r="F66" s="2" t="s">
        <v>139</v>
      </c>
      <c r="G66" s="2" t="s">
        <v>134</v>
      </c>
      <c r="H66" s="2" t="s">
        <v>133</v>
      </c>
      <c r="I66" s="2" t="s">
        <v>133</v>
      </c>
      <c r="J66" s="2" t="s">
        <v>133</v>
      </c>
      <c r="K66" s="2">
        <v>19.5</v>
      </c>
      <c r="L66" s="2" t="s">
        <v>133</v>
      </c>
      <c r="M66" s="2" t="s">
        <v>133</v>
      </c>
      <c r="N66" s="2">
        <v>94</v>
      </c>
      <c r="O66" s="2">
        <v>30</v>
      </c>
      <c r="P66" s="2">
        <v>29.5</v>
      </c>
      <c r="Q66" s="2" t="s">
        <v>159</v>
      </c>
      <c r="R66" s="2" t="s">
        <v>139</v>
      </c>
      <c r="S66" s="20" t="s">
        <v>255</v>
      </c>
      <c r="T66" s="9" t="s">
        <v>230</v>
      </c>
      <c r="U66" s="9" t="s">
        <v>230</v>
      </c>
      <c r="V66" s="9" t="s">
        <v>231</v>
      </c>
      <c r="W66" s="2" t="s">
        <v>134</v>
      </c>
      <c r="X66" s="2" t="s">
        <v>4</v>
      </c>
      <c r="Y66" s="2" t="s">
        <v>134</v>
      </c>
      <c r="Z66" s="2">
        <v>86</v>
      </c>
      <c r="AA66" s="74" t="s">
        <v>232</v>
      </c>
      <c r="AB66" s="74" t="s">
        <v>232</v>
      </c>
      <c r="AC66" s="74" t="s">
        <v>233</v>
      </c>
      <c r="AD66" s="74" t="s">
        <v>229</v>
      </c>
      <c r="AE66" s="2" t="s">
        <v>134</v>
      </c>
      <c r="AF66" s="47" t="s">
        <v>203</v>
      </c>
      <c r="AG66" s="2" t="s">
        <v>137</v>
      </c>
      <c r="AH66" s="2" t="s">
        <v>134</v>
      </c>
      <c r="AI66" s="2">
        <v>0.2</v>
      </c>
    </row>
    <row r="67" spans="1:35" ht="14.5">
      <c r="A67" s="73" t="s">
        <v>265</v>
      </c>
      <c r="B67" t="s">
        <v>2</v>
      </c>
      <c r="C67" s="2" t="s">
        <v>131</v>
      </c>
      <c r="D67" s="2" t="s">
        <v>132</v>
      </c>
      <c r="E67" s="2" t="s">
        <v>190</v>
      </c>
      <c r="F67" s="2" t="s">
        <v>139</v>
      </c>
      <c r="G67" s="2" t="s">
        <v>134</v>
      </c>
      <c r="H67" s="2" t="s">
        <v>133</v>
      </c>
      <c r="I67" s="2" t="s">
        <v>133</v>
      </c>
      <c r="J67" s="2" t="s">
        <v>133</v>
      </c>
      <c r="K67" s="2">
        <v>29.6</v>
      </c>
      <c r="L67" s="2" t="s">
        <v>133</v>
      </c>
      <c r="M67" s="2" t="s">
        <v>133</v>
      </c>
      <c r="N67" s="2">
        <v>94</v>
      </c>
      <c r="O67" s="2">
        <v>30</v>
      </c>
      <c r="P67" s="2">
        <v>33.6</v>
      </c>
      <c r="Q67" s="2" t="s">
        <v>159</v>
      </c>
      <c r="R67" s="2" t="s">
        <v>139</v>
      </c>
      <c r="S67" s="20" t="s">
        <v>255</v>
      </c>
      <c r="T67" s="9" t="s">
        <v>230</v>
      </c>
      <c r="U67" s="9" t="s">
        <v>230</v>
      </c>
      <c r="V67" s="9" t="s">
        <v>231</v>
      </c>
      <c r="W67" s="2" t="s">
        <v>134</v>
      </c>
      <c r="X67" s="2" t="s">
        <v>4</v>
      </c>
      <c r="Y67" s="2" t="s">
        <v>134</v>
      </c>
      <c r="Z67" s="2">
        <v>86</v>
      </c>
      <c r="AA67" s="74" t="s">
        <v>232</v>
      </c>
      <c r="AB67" s="74" t="s">
        <v>232</v>
      </c>
      <c r="AC67" s="74" t="s">
        <v>233</v>
      </c>
      <c r="AD67" s="74" t="s">
        <v>229</v>
      </c>
      <c r="AE67" s="2" t="s">
        <v>134</v>
      </c>
      <c r="AF67" s="47" t="s">
        <v>284</v>
      </c>
      <c r="AG67" s="2" t="s">
        <v>137</v>
      </c>
      <c r="AH67" s="2" t="s">
        <v>134</v>
      </c>
      <c r="AI67" s="2">
        <v>0.2</v>
      </c>
    </row>
    <row r="68" spans="1:35" ht="14.5">
      <c r="A68" s="72" t="s">
        <v>266</v>
      </c>
      <c r="B68" t="s">
        <v>2</v>
      </c>
      <c r="C68" s="2" t="s">
        <v>131</v>
      </c>
      <c r="D68" s="2" t="s">
        <v>132</v>
      </c>
      <c r="E68" s="2" t="s">
        <v>190</v>
      </c>
      <c r="F68" s="2" t="s">
        <v>139</v>
      </c>
      <c r="G68" s="2" t="s">
        <v>134</v>
      </c>
      <c r="H68" s="2" t="s">
        <v>133</v>
      </c>
      <c r="I68" s="2" t="s">
        <v>133</v>
      </c>
      <c r="J68" s="2" t="s">
        <v>133</v>
      </c>
      <c r="K68" s="2">
        <v>29.6</v>
      </c>
      <c r="L68" s="2" t="s">
        <v>133</v>
      </c>
      <c r="M68" s="2" t="s">
        <v>133</v>
      </c>
      <c r="N68" s="2">
        <v>94</v>
      </c>
      <c r="O68" s="2">
        <v>30</v>
      </c>
      <c r="P68" s="2">
        <v>33.6</v>
      </c>
      <c r="Q68" s="2" t="s">
        <v>159</v>
      </c>
      <c r="R68" s="2" t="s">
        <v>139</v>
      </c>
      <c r="S68" s="20" t="s">
        <v>255</v>
      </c>
      <c r="T68" s="9" t="s">
        <v>230</v>
      </c>
      <c r="U68" s="9" t="s">
        <v>230</v>
      </c>
      <c r="V68" s="9" t="s">
        <v>231</v>
      </c>
      <c r="W68" s="2" t="s">
        <v>134</v>
      </c>
      <c r="X68" s="2" t="s">
        <v>4</v>
      </c>
      <c r="Y68" s="2" t="s">
        <v>134</v>
      </c>
      <c r="Z68" s="2">
        <v>86</v>
      </c>
      <c r="AA68" s="74" t="s">
        <v>232</v>
      </c>
      <c r="AB68" s="74" t="s">
        <v>232</v>
      </c>
      <c r="AC68" s="74" t="s">
        <v>233</v>
      </c>
      <c r="AD68" s="74" t="s">
        <v>229</v>
      </c>
      <c r="AE68" s="2" t="s">
        <v>134</v>
      </c>
      <c r="AF68" s="47" t="s">
        <v>284</v>
      </c>
      <c r="AG68" s="2" t="s">
        <v>137</v>
      </c>
      <c r="AH68" s="2" t="s">
        <v>134</v>
      </c>
      <c r="AI68" s="2">
        <v>0.2</v>
      </c>
    </row>
    <row r="69" spans="1:35" ht="14.5">
      <c r="A69" s="72" t="s">
        <v>267</v>
      </c>
      <c r="B69" t="s">
        <v>2</v>
      </c>
      <c r="C69" s="2" t="s">
        <v>131</v>
      </c>
      <c r="D69" s="2" t="s">
        <v>132</v>
      </c>
      <c r="E69" s="2" t="s">
        <v>190</v>
      </c>
      <c r="F69" s="2" t="s">
        <v>139</v>
      </c>
      <c r="G69" s="2" t="s">
        <v>134</v>
      </c>
      <c r="H69" s="2" t="s">
        <v>133</v>
      </c>
      <c r="I69" s="2" t="s">
        <v>133</v>
      </c>
      <c r="J69" s="2" t="s">
        <v>133</v>
      </c>
      <c r="K69" s="2">
        <v>29.6</v>
      </c>
      <c r="L69" s="2" t="s">
        <v>133</v>
      </c>
      <c r="M69" s="2" t="s">
        <v>133</v>
      </c>
      <c r="N69" s="2">
        <v>94</v>
      </c>
      <c r="O69" s="2">
        <v>30</v>
      </c>
      <c r="P69" s="2">
        <v>47.82</v>
      </c>
      <c r="Q69" s="2" t="s">
        <v>159</v>
      </c>
      <c r="R69" s="2" t="s">
        <v>139</v>
      </c>
      <c r="S69" s="20" t="s">
        <v>255</v>
      </c>
      <c r="T69" s="9" t="s">
        <v>230</v>
      </c>
      <c r="U69" s="9" t="s">
        <v>230</v>
      </c>
      <c r="V69" s="9" t="s">
        <v>231</v>
      </c>
      <c r="W69" s="2" t="s">
        <v>134</v>
      </c>
      <c r="X69" s="2" t="s">
        <v>4</v>
      </c>
      <c r="Y69" s="2" t="s">
        <v>134</v>
      </c>
      <c r="Z69" s="2">
        <v>86</v>
      </c>
      <c r="AA69" s="74" t="s">
        <v>232</v>
      </c>
      <c r="AB69" s="74" t="s">
        <v>232</v>
      </c>
      <c r="AC69" s="74" t="s">
        <v>233</v>
      </c>
      <c r="AD69" s="74" t="s">
        <v>229</v>
      </c>
      <c r="AE69" s="2" t="s">
        <v>134</v>
      </c>
      <c r="AF69" s="47" t="s">
        <v>204</v>
      </c>
      <c r="AG69" s="2" t="s">
        <v>137</v>
      </c>
      <c r="AH69" s="2" t="s">
        <v>134</v>
      </c>
      <c r="AI69" s="2">
        <v>0.2</v>
      </c>
    </row>
    <row r="70" spans="1:35" ht="14.5">
      <c r="A70" s="72" t="s">
        <v>268</v>
      </c>
      <c r="B70" t="s">
        <v>2</v>
      </c>
      <c r="C70" s="2" t="s">
        <v>131</v>
      </c>
      <c r="D70" s="2" t="s">
        <v>132</v>
      </c>
      <c r="E70" s="2" t="s">
        <v>190</v>
      </c>
      <c r="F70" s="2" t="s">
        <v>139</v>
      </c>
      <c r="G70" s="2" t="s">
        <v>134</v>
      </c>
      <c r="H70" s="2" t="s">
        <v>133</v>
      </c>
      <c r="I70" s="2" t="s">
        <v>133</v>
      </c>
      <c r="J70" s="2" t="s">
        <v>133</v>
      </c>
      <c r="K70" s="2">
        <v>29.6</v>
      </c>
      <c r="L70" s="2" t="s">
        <v>133</v>
      </c>
      <c r="M70" s="2" t="s">
        <v>133</v>
      </c>
      <c r="N70" s="2">
        <v>94</v>
      </c>
      <c r="O70" s="2">
        <v>30</v>
      </c>
      <c r="P70" s="2">
        <v>47.82</v>
      </c>
      <c r="Q70" s="2" t="s">
        <v>159</v>
      </c>
      <c r="R70" s="2" t="s">
        <v>139</v>
      </c>
      <c r="S70" s="20" t="s">
        <v>255</v>
      </c>
      <c r="T70" s="9" t="s">
        <v>230</v>
      </c>
      <c r="U70" s="9" t="s">
        <v>230</v>
      </c>
      <c r="V70" s="9" t="s">
        <v>231</v>
      </c>
      <c r="W70" s="2" t="s">
        <v>134</v>
      </c>
      <c r="X70" s="2" t="s">
        <v>4</v>
      </c>
      <c r="Y70" s="2" t="s">
        <v>134</v>
      </c>
      <c r="Z70" s="2">
        <v>86</v>
      </c>
      <c r="AA70" s="74" t="s">
        <v>232</v>
      </c>
      <c r="AB70" s="74" t="s">
        <v>232</v>
      </c>
      <c r="AC70" s="74" t="s">
        <v>233</v>
      </c>
      <c r="AD70" s="74" t="s">
        <v>229</v>
      </c>
      <c r="AE70" s="2" t="s">
        <v>134</v>
      </c>
      <c r="AF70" s="47" t="s">
        <v>204</v>
      </c>
      <c r="AG70" s="2" t="s">
        <v>137</v>
      </c>
      <c r="AH70" s="2" t="s">
        <v>134</v>
      </c>
      <c r="AI70" s="2">
        <v>0.2</v>
      </c>
    </row>
    <row r="71" spans="1:35">
      <c r="W71" s="19"/>
    </row>
    <row r="72" spans="1:35">
      <c r="W72" s="19"/>
    </row>
    <row r="73" spans="1:35">
      <c r="W73" s="19"/>
    </row>
    <row r="74" spans="1:35">
      <c r="W74" s="19"/>
    </row>
    <row r="87" spans="23:23">
      <c r="W87" s="19"/>
    </row>
    <row r="88" spans="23:23">
      <c r="W88" s="19"/>
    </row>
    <row r="89" spans="23:23">
      <c r="W89" s="19"/>
    </row>
    <row r="90" spans="23:23">
      <c r="W90" s="19"/>
    </row>
    <row r="91" spans="23:23">
      <c r="W91" s="19"/>
    </row>
    <row r="92" spans="23:23">
      <c r="W92" s="19"/>
    </row>
    <row r="93" spans="23:23">
      <c r="W93" s="19"/>
    </row>
    <row r="94" spans="23:23">
      <c r="W94" s="19"/>
    </row>
    <row r="95" spans="23:23">
      <c r="W95" s="19"/>
    </row>
    <row r="96" spans="23:23">
      <c r="W96" s="19"/>
    </row>
    <row r="97" spans="23:23">
      <c r="W97" s="19"/>
    </row>
    <row r="98" spans="23:23">
      <c r="W98" s="19"/>
    </row>
    <row r="105" spans="23:23">
      <c r="W105" s="19"/>
    </row>
    <row r="106" spans="23:23">
      <c r="W106" s="19"/>
    </row>
    <row r="107" spans="23:23">
      <c r="W107" s="19"/>
    </row>
    <row r="113" spans="23:23">
      <c r="W113" s="19"/>
    </row>
    <row r="114" spans="23:23">
      <c r="W114" s="19"/>
    </row>
    <row r="115" spans="23:23">
      <c r="W115" s="19"/>
    </row>
    <row r="116" spans="23:23">
      <c r="W116" s="19"/>
    </row>
  </sheetData>
  <mergeCells count="3">
    <mergeCell ref="B3:O3"/>
    <mergeCell ref="Q3:Y3"/>
    <mergeCell ref="AG3:A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Français</vt:lpstr>
      <vt:lpstr>Blad2</vt:lpstr>
      <vt:lpstr>Nederlands</vt:lpstr>
      <vt:lpstr>Blad4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2019-04-03T11:19:30Z</cp:lastPrinted>
  <dcterms:created xsi:type="dcterms:W3CDTF">2018-04-13T09:50:30Z</dcterms:created>
  <dcterms:modified xsi:type="dcterms:W3CDTF">2024-05-27T07:10:02Z</dcterms:modified>
</cp:coreProperties>
</file>