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3\Bosch\Gas boilers\Walloon region\"/>
    </mc:Choice>
  </mc:AlternateContent>
  <xr:revisionPtr revIDLastSave="0" documentId="13_ncr:1_{4B1F02D4-C3A1-4753-93ED-39603ACB129B}" xr6:coauthVersionLast="47" xr6:coauthVersionMax="47" xr10:uidLastSave="{00000000-0000-0000-0000-000000000000}"/>
  <workbookProtection workbookAlgorithmName="SHA-512" workbookHashValue="Jo3O92C3023YqvtqIyUSxreYXN1BuxIeJxPsZ1dCYW2frRKMZbuul6aD+G/CSaJSwq1XrRU3VqK7S1L84+8Zhg==" workbookSaltValue="2SGC2A50MsCv2+83OSZsWA==" workbookSpinCount="100000" lockStructure="1"/>
  <bookViews>
    <workbookView xWindow="28690" yWindow="-110" windowWidth="25420" windowHeight="15370" xr2:uid="{00000000-000D-0000-FFFF-FFFF00000000}"/>
  </bookViews>
  <sheets>
    <sheet name="Français" sheetId="1" r:id="rId1"/>
    <sheet name="Blad2" sheetId="2" state="hidden" r:id="rId2"/>
  </sheets>
  <definedNames>
    <definedName name="_xlnm._FilterDatabase" localSheetId="1" hidden="1">Blad2!$A$4:$AJ$20</definedName>
    <definedName name="_xlnm.Print_Area" localSheetId="0">Français!$A$1:$Q$61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9" i="1" l="1"/>
  <c r="K58" i="1"/>
  <c r="K57" i="1"/>
  <c r="K56" i="1"/>
  <c r="K55" i="1"/>
  <c r="K52" i="1"/>
  <c r="K51" i="1"/>
  <c r="K50" i="1"/>
  <c r="K49" i="1"/>
  <c r="K47" i="1"/>
  <c r="K46" i="1"/>
  <c r="K44" i="1"/>
  <c r="K43" i="1"/>
  <c r="K41" i="1"/>
  <c r="K40" i="1"/>
  <c r="K39" i="1"/>
  <c r="K38" i="1"/>
  <c r="O38" i="1" s="1"/>
  <c r="K37" i="1"/>
  <c r="K35" i="1"/>
  <c r="K32" i="1"/>
  <c r="K31" i="1"/>
  <c r="K30" i="1"/>
  <c r="K21" i="1"/>
  <c r="K20" i="1"/>
  <c r="K19" i="1"/>
  <c r="K18" i="1"/>
  <c r="K17" i="1"/>
  <c r="K16" i="1"/>
  <c r="K15" i="1"/>
  <c r="W2" i="2"/>
  <c r="X2" i="2" s="1"/>
  <c r="Y2" i="2" s="1"/>
  <c r="Z2" i="2" s="1"/>
  <c r="AA2" i="2" s="1"/>
  <c r="AB2" i="2" s="1"/>
  <c r="AC2" i="2" s="1"/>
  <c r="AD2" i="2" s="1"/>
  <c r="AE2" i="2" s="1"/>
  <c r="AF2" i="2" s="1"/>
  <c r="AG2" i="2" s="1"/>
  <c r="AH2" i="2" s="1"/>
  <c r="V2" i="2"/>
  <c r="B2" i="2"/>
  <c r="C2" i="2" s="1"/>
  <c r="D2" i="2" s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O32" i="1" l="1"/>
  <c r="O31" i="1"/>
  <c r="K29" i="1"/>
  <c r="K28" i="1"/>
  <c r="O28" i="1" s="1"/>
  <c r="K27" i="1"/>
  <c r="K23" i="1"/>
  <c r="K22" i="1"/>
  <c r="O52" i="1" l="1"/>
  <c r="R14" i="1"/>
  <c r="K60" i="1" l="1"/>
  <c r="K33" i="1"/>
</calcChain>
</file>

<file path=xl/sharedStrings.xml><?xml version="1.0" encoding="utf-8"?>
<sst xmlns="http://schemas.openxmlformats.org/spreadsheetml/2006/main" count="1938" uniqueCount="178">
  <si>
    <t>EEI</t>
  </si>
  <si>
    <t>Product ID</t>
  </si>
  <si>
    <t>Bosch</t>
  </si>
  <si>
    <t>70W</t>
  </si>
  <si>
    <t>XL</t>
  </si>
  <si>
    <t>CHAUFFAGE</t>
  </si>
  <si>
    <t>EAU CHAUDE SANITAIRE</t>
  </si>
  <si>
    <t>Nom :</t>
  </si>
  <si>
    <t>Marque du produit :</t>
  </si>
  <si>
    <t>Type de générateur :</t>
  </si>
  <si>
    <t>Vecteur énergétique :</t>
  </si>
  <si>
    <t>Mise sur le marché antérieure au 26/9/2015 :</t>
  </si>
  <si>
    <t>Générateur utilisant des combustibles produits principalement par biomasse :</t>
  </si>
  <si>
    <t>Puissance nominale &gt; 400 kW :</t>
  </si>
  <si>
    <t>Puissance (nominale ou thermique) :</t>
  </si>
  <si>
    <t>Valeur par défaut pour le rendement :</t>
  </si>
  <si>
    <t>Hors du volume protégé :</t>
  </si>
  <si>
    <t>Chaudière maintenue en température :</t>
  </si>
  <si>
    <t>Rendement à 30% de charge (par rapport au PCS) :</t>
  </si>
  <si>
    <t>Température de retour à 30% de charge :</t>
  </si>
  <si>
    <t>Vannes gaz et/ou des ventilateurs présents :</t>
  </si>
  <si>
    <t>Introduction directe de la puissance installée :</t>
  </si>
  <si>
    <t>Puissance installée :</t>
  </si>
  <si>
    <t>Type de circulateur :</t>
  </si>
  <si>
    <t>EEI connu :</t>
  </si>
  <si>
    <t>Configuration du stockage ou de l'échangeur :</t>
  </si>
  <si>
    <t>Plage de puissance :</t>
  </si>
  <si>
    <t>Profil de soutirage déclaré connu :</t>
  </si>
  <si>
    <t>Profil :</t>
  </si>
  <si>
    <t>Efficacité énergétique connue :</t>
  </si>
  <si>
    <t>Efficacité énergétique :</t>
  </si>
  <si>
    <t>Avec stockage de chaleur (pas instantané) :</t>
  </si>
  <si>
    <t>Type de générateur</t>
  </si>
  <si>
    <t>Chaudière à eau chaude à condensation</t>
  </si>
  <si>
    <t>Vecteur énergétique</t>
  </si>
  <si>
    <t>Mise sur le marché antérieure au 26/09/2015</t>
  </si>
  <si>
    <t>Non</t>
  </si>
  <si>
    <t>Générateur utilisant des combustibles produits principalement par biomasse</t>
  </si>
  <si>
    <r>
      <t xml:space="preserve">Puissance nominale </t>
    </r>
    <r>
      <rPr>
        <b/>
        <u/>
        <sz val="11"/>
        <color theme="1"/>
        <rFont val="Calibri"/>
        <family val="2"/>
      </rPr>
      <t>&gt;</t>
    </r>
    <r>
      <rPr>
        <b/>
        <u/>
        <sz val="11"/>
        <color theme="1"/>
        <rFont val="Calibri"/>
        <family val="2"/>
        <scheme val="minor"/>
      </rPr>
      <t xml:space="preserve"> 400 kW</t>
    </r>
  </si>
  <si>
    <t>Valeur par défaut pour le rendement</t>
  </si>
  <si>
    <t>Hors du volume protégé</t>
  </si>
  <si>
    <t>Chaudière maintenue en température</t>
  </si>
  <si>
    <t>température de retour à 30 % de charge</t>
  </si>
  <si>
    <t>Vannes gaz et/ou des ventilateurs présents</t>
  </si>
  <si>
    <t>Oui</t>
  </si>
  <si>
    <t>Introduction directe de la puissance installée</t>
  </si>
  <si>
    <t>Puissance installée</t>
  </si>
  <si>
    <t>Type de circulateur</t>
  </si>
  <si>
    <t>EEI connu</t>
  </si>
  <si>
    <t>Non applicable</t>
  </si>
  <si>
    <t>Configuration du stockage ou de l'échangeur</t>
  </si>
  <si>
    <t>Plage de puissance</t>
  </si>
  <si>
    <t>Avec stockage de chaleur</t>
  </si>
  <si>
    <t>Profil de soutirage déclaré connu</t>
  </si>
  <si>
    <t>Profil</t>
  </si>
  <si>
    <t>Efficacité énergétique</t>
  </si>
  <si>
    <t>Marque du produit</t>
  </si>
  <si>
    <t>Puissance (nominale ou thermique)</t>
  </si>
  <si>
    <t>Les spécifiations techniques de ce certificat peuvent être utilisées pour indiquer, via le logiciel PEB, le type de générateur de chaleur utilisé pour le chauffage et/ou l'eau chaude sanitaire. Si nécessaire, les résultats exacts du test peuvent être demandés (test effectué selon la norme EN 14825).</t>
  </si>
  <si>
    <t>Température constante :</t>
  </si>
  <si>
    <t>Température constante</t>
  </si>
  <si>
    <t>Product-ID :</t>
  </si>
  <si>
    <t>À remplir par le certificateur</t>
  </si>
  <si>
    <t>Sélectionnez votre chaudière ici</t>
  </si>
  <si>
    <t>EEI :</t>
  </si>
  <si>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</t>
    </r>
    <r>
      <rPr>
        <sz val="10"/>
        <color theme="1"/>
        <rFont val="Arial"/>
        <family val="2"/>
      </rPr>
      <t>70 kW</t>
    </r>
  </si>
  <si>
    <t xml:space="preserve">ZSB 14-1 DE </t>
  </si>
  <si>
    <t xml:space="preserve">ZSB 24-1 DE </t>
  </si>
  <si>
    <t xml:space="preserve">ZWB 28-1 DE </t>
  </si>
  <si>
    <t xml:space="preserve">ZWB 30-1 DE </t>
  </si>
  <si>
    <t xml:space="preserve">TOP 14-3CE ZSB </t>
  </si>
  <si>
    <t xml:space="preserve">TOP 22-3CE ZSB </t>
  </si>
  <si>
    <t xml:space="preserve">TOP 22/28-3CE ZWB </t>
  </si>
  <si>
    <t xml:space="preserve">ZWB 30-4 C </t>
  </si>
  <si>
    <t xml:space="preserve">GC7000iW 14 </t>
  </si>
  <si>
    <t xml:space="preserve">GC7000iW 24 (B) </t>
  </si>
  <si>
    <t xml:space="preserve">GC7000iW 35 (B) </t>
  </si>
  <si>
    <t xml:space="preserve">GC7000iW 42 (B) </t>
  </si>
  <si>
    <t xml:space="preserve">GC7000iW 28 (B)C </t>
  </si>
  <si>
    <t xml:space="preserve">GC7000iW 35 (B)C </t>
  </si>
  <si>
    <t xml:space="preserve">TOP 42-3 ZWBR </t>
  </si>
  <si>
    <t xml:space="preserve">GC9000iW 20 E </t>
  </si>
  <si>
    <t xml:space="preserve">GC9000iW 30 E(B) </t>
  </si>
  <si>
    <t xml:space="preserve">GC9000iW 45 </t>
  </si>
  <si>
    <t xml:space="preserve">ZWSB 30-4 </t>
  </si>
  <si>
    <t xml:space="preserve">TOP 22/175-3 ZBS </t>
  </si>
  <si>
    <t xml:space="preserve">CSW 30-3 </t>
  </si>
  <si>
    <t>ZWBH 26-4.1A</t>
  </si>
  <si>
    <t>ZSBH 16-4.1A</t>
  </si>
  <si>
    <t>TOP 22/275-3 ZBS</t>
  </si>
  <si>
    <t>TOP 30/375-3 ZBS</t>
  </si>
  <si>
    <t>ZBS 14/210-3 SOE</t>
  </si>
  <si>
    <t>ZBS 30/210-3 SOE</t>
  </si>
  <si>
    <t>GC9000iWM 30/150 (B)</t>
  </si>
  <si>
    <t>GC9000iWM 20/100 S</t>
  </si>
  <si>
    <t>GC9000iWM 20/150 S</t>
  </si>
  <si>
    <t>GC9000iWM 30/100 S(B)</t>
  </si>
  <si>
    <t>GC9000iWM 30/150 S(B)</t>
  </si>
  <si>
    <t>GC9000iWM 20/210 S</t>
  </si>
  <si>
    <t>GC9000iWM 30/210 S(B)</t>
  </si>
  <si>
    <t>ZBR 70-3 A</t>
  </si>
  <si>
    <t>ZBR 100-3 A</t>
  </si>
  <si>
    <t>Junkers</t>
  </si>
  <si>
    <t>45W</t>
  </si>
  <si>
    <t>38W</t>
  </si>
  <si>
    <t>63W</t>
  </si>
  <si>
    <t>75W</t>
  </si>
  <si>
    <t>130W</t>
  </si>
  <si>
    <t xml:space="preserve">Non </t>
  </si>
  <si>
    <t>KBR 16</t>
  </si>
  <si>
    <t>KBR 30</t>
  </si>
  <si>
    <t>KBR 42</t>
  </si>
  <si>
    <t>KSBR 16</t>
  </si>
  <si>
    <t>KSBR 30</t>
  </si>
  <si>
    <t>ZWR 24-7 KE</t>
  </si>
  <si>
    <t>Chaudière à eau chaude sans condensation</t>
  </si>
  <si>
    <t xml:space="preserve">A rotor noyé avec régulation </t>
  </si>
  <si>
    <t>Sous-type de générateur :</t>
  </si>
  <si>
    <t>Configuration du stockage :</t>
  </si>
  <si>
    <t>CIRCULATEURS</t>
  </si>
  <si>
    <t>A remplir par le certificateur</t>
  </si>
  <si>
    <t>GENERATEUR THERMIQUE</t>
  </si>
  <si>
    <t>Configuration du stockage</t>
  </si>
  <si>
    <t>Un ballon de stockage unique et commun aux 2 producteurs</t>
  </si>
  <si>
    <t>Présence d'un échangeur interne (production instantanée)</t>
  </si>
  <si>
    <t>Générateur de chaleur avec ballon séparé ou avec échangeur externe</t>
  </si>
  <si>
    <t>Générateur de chaleur avec ballon intégré</t>
  </si>
  <si>
    <t>Gaz naturel/propane</t>
  </si>
  <si>
    <t>-</t>
  </si>
  <si>
    <t>Non, combinaison non testée</t>
  </si>
  <si>
    <t>Non connu</t>
  </si>
  <si>
    <t>GC2300iW 19/30 C</t>
  </si>
  <si>
    <t>GC2300iW 24/30 C</t>
  </si>
  <si>
    <t>ZSB 22-3 CE</t>
  </si>
  <si>
    <t>ZWB 28/3 CE</t>
  </si>
  <si>
    <t>GC8700iW 35/50 C</t>
  </si>
  <si>
    <t>GC5300iWT 24/48</t>
  </si>
  <si>
    <t>GC5300iWM 24/100S</t>
  </si>
  <si>
    <t>GC5300iWM 24/120</t>
  </si>
  <si>
    <t>GC5300iWM 24/210SR</t>
  </si>
  <si>
    <t>86W</t>
  </si>
  <si>
    <t>52W</t>
  </si>
  <si>
    <t>30W</t>
  </si>
  <si>
    <t>50W</t>
  </si>
  <si>
    <t>Sous-type de générateur</t>
  </si>
  <si>
    <t xml:space="preserve">Rendement à 30% de charge (par rapport au PCS) </t>
  </si>
  <si>
    <t>Chauffage</t>
  </si>
  <si>
    <t>Capacité de stockage</t>
  </si>
  <si>
    <t>Stockage directement chauffé</t>
  </si>
  <si>
    <t>Epaiseur d'isolation du réservoir de stockage inférieure à 20 mm</t>
  </si>
  <si>
    <t>Voir les spécifications du réservoir de stockage</t>
  </si>
  <si>
    <t>Type d'échangeur</t>
  </si>
  <si>
    <t>Interne</t>
  </si>
  <si>
    <t>Type d'échangeur :</t>
  </si>
  <si>
    <t>Capacité de stockage :</t>
  </si>
  <si>
    <t>Stockage directement chauffé :</t>
  </si>
  <si>
    <t>Epaisseur d'isolation du réservoir de stockage inférieure à 20 mm :</t>
  </si>
  <si>
    <t>Appareil à combustion</t>
  </si>
  <si>
    <t>GC5300iW 20/25 C 23</t>
  </si>
  <si>
    <t>A rotor noyé avec régulation (excepté régulation marche/arrêt)</t>
  </si>
  <si>
    <t>GC5300iW 25 P 23</t>
  </si>
  <si>
    <t>GC5300iW 20/25 C 31</t>
  </si>
  <si>
    <t>GC5300iW 25 P 31</t>
  </si>
  <si>
    <t>GC7700iW 25 P 23</t>
  </si>
  <si>
    <t>GC7700iW 35 P 23</t>
  </si>
  <si>
    <t>GC7700iW 45 P 23</t>
  </si>
  <si>
    <t>GC7700iW 25 P 31</t>
  </si>
  <si>
    <t>GC7700iW 35 P 31</t>
  </si>
  <si>
    <t>GC7700iW 20/30 C 23</t>
  </si>
  <si>
    <t>GC7700iW 30/35 C 23</t>
  </si>
  <si>
    <t>GC7700iW 30/35 C 31</t>
  </si>
  <si>
    <t>GC7700iW 30/50 C 23</t>
  </si>
  <si>
    <t>GC7700iW 30/50 C 31</t>
  </si>
  <si>
    <t>Niet van toepassing</t>
  </si>
  <si>
    <t>25W</t>
  </si>
  <si>
    <t>35W</t>
  </si>
  <si>
    <t>34W</t>
  </si>
  <si>
    <t>Ce certificat est valable à partir du 01/01/2023.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</si>
</sst>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4" fillId="0" borderId="0"/>
  </cellStyleXfs>
  <cellXfs count="62">
    <xf numFmtId="0" fontId="0" fillId="0" borderId="0" xfId="0"/>
    <xf numFmtId="0" fontId="3" fillId="2" borderId="0" xfId="0" applyFont="1" applyFill="1" applyAlignment="1" applyProtection="1">
      <alignment vertical="top" wrapText="1"/>
      <protection hidden="1"/>
    </xf>
    <xf numFmtId="0" fontId="0" fillId="0" borderId="0" xfId="0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Fill="1"/>
    <xf numFmtId="0" fontId="8" fillId="0" borderId="0" xfId="0" applyFont="1" applyFill="1"/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4" fillId="2" borderId="0" xfId="0" applyFont="1" applyFill="1" applyAlignment="1" applyProtection="1">
      <alignment vertical="top"/>
      <protection hidden="1"/>
    </xf>
    <xf numFmtId="0" fontId="0" fillId="2" borderId="0" xfId="0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10" fillId="0" borderId="0" xfId="0" applyFont="1"/>
    <xf numFmtId="0" fontId="8" fillId="0" borderId="0" xfId="0" applyFont="1" applyFill="1" applyAlignment="1"/>
    <xf numFmtId="0" fontId="0" fillId="0" borderId="0" xfId="0" applyNumberFormat="1" applyFill="1"/>
    <xf numFmtId="10" fontId="8" fillId="0" borderId="0" xfId="0" applyNumberFormat="1" applyFont="1" applyFill="1" applyAlignment="1">
      <alignment horizontal="center"/>
    </xf>
    <xf numFmtId="10" fontId="0" fillId="0" borderId="0" xfId="0" applyNumberFormat="1" applyFill="1"/>
    <xf numFmtId="0" fontId="0" fillId="0" borderId="0" xfId="0" applyFill="1" applyAlignment="1">
      <alignment horizontal="left"/>
    </xf>
    <xf numFmtId="0" fontId="10" fillId="0" borderId="0" xfId="0" applyFont="1" applyAlignment="1">
      <alignment horizontal="center"/>
    </xf>
    <xf numFmtId="0" fontId="6" fillId="2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horizontal="left" vertical="top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2" fillId="2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horizontal="left" vertical="top"/>
      <protection hidden="1"/>
    </xf>
    <xf numFmtId="0" fontId="2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4" fillId="0" borderId="0" xfId="0" applyFont="1" applyFill="1" applyAlignment="1" applyProtection="1">
      <alignment vertical="top"/>
      <protection hidden="1"/>
    </xf>
    <xf numFmtId="0" fontId="0" fillId="0" borderId="0" xfId="0" applyFont="1" applyFill="1" applyAlignment="1" applyProtection="1">
      <alignment vertical="top"/>
      <protection hidden="1"/>
    </xf>
    <xf numFmtId="0" fontId="5" fillId="0" borderId="0" xfId="0" applyFont="1" applyFill="1" applyAlignment="1" applyProtection="1">
      <alignment vertical="top"/>
      <protection hidden="1"/>
    </xf>
    <xf numFmtId="1" fontId="0" fillId="0" borderId="0" xfId="0" applyNumberFormat="1" applyFill="1"/>
    <xf numFmtId="1" fontId="8" fillId="0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5" fillId="2" borderId="0" xfId="0" applyFont="1" applyFill="1" applyAlignment="1" applyProtection="1">
      <alignment horizontal="left" vertical="top"/>
      <protection hidden="1"/>
    </xf>
    <xf numFmtId="0" fontId="0" fillId="0" borderId="0" xfId="0" quotePrefix="1" applyAlignment="1">
      <alignment horizontal="center"/>
    </xf>
    <xf numFmtId="0" fontId="0" fillId="0" borderId="0" xfId="0" applyFont="1" applyFill="1"/>
    <xf numFmtId="0" fontId="13" fillId="0" borderId="0" xfId="0" applyFont="1" applyFill="1"/>
    <xf numFmtId="0" fontId="2" fillId="2" borderId="0" xfId="0" applyFont="1" applyFill="1" applyAlignment="1" applyProtection="1">
      <alignment horizontal="left" vertical="top"/>
      <protection hidden="1"/>
    </xf>
    <xf numFmtId="0" fontId="0" fillId="2" borderId="0" xfId="0" applyFill="1"/>
    <xf numFmtId="0" fontId="10" fillId="2" borderId="0" xfId="0" applyFont="1" applyFill="1"/>
    <xf numFmtId="0" fontId="2" fillId="2" borderId="0" xfId="0" applyFont="1" applyFill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7" fillId="0" borderId="0" xfId="0" applyFont="1" applyFill="1" applyAlignment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left" wrapText="1"/>
    </xf>
    <xf numFmtId="0" fontId="0" fillId="0" borderId="0" xfId="0" applyAlignment="1">
      <alignment horizontal="left"/>
    </xf>
    <xf numFmtId="0" fontId="13" fillId="0" borderId="0" xfId="0" applyFont="1" applyFill="1" applyAlignment="1">
      <alignment horizontal="left"/>
    </xf>
    <xf numFmtId="2" fontId="5" fillId="2" borderId="0" xfId="0" applyNumberFormat="1" applyFont="1" applyFill="1" applyAlignment="1" applyProtection="1">
      <alignment vertical="top"/>
      <protection hidden="1"/>
    </xf>
    <xf numFmtId="0" fontId="14" fillId="0" borderId="0" xfId="1"/>
    <xf numFmtId="0" fontId="1" fillId="0" borderId="0" xfId="0" applyFont="1"/>
    <xf numFmtId="0" fontId="14" fillId="0" borderId="0" xfId="1" applyAlignment="1">
      <alignment vertical="center"/>
    </xf>
    <xf numFmtId="1" fontId="10" fillId="0" borderId="0" xfId="0" applyNumberFormat="1" applyFont="1" applyAlignment="1">
      <alignment horizontal="center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2" fillId="2" borderId="0" xfId="0" applyFont="1" applyFill="1" applyAlignment="1" applyProtection="1">
      <alignment horizontal="left" vertical="top" wrapText="1"/>
      <protection hidden="1"/>
    </xf>
    <xf numFmtId="0" fontId="2" fillId="2" borderId="0" xfId="0" applyFont="1" applyFill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5" fillId="2" borderId="0" xfId="0" applyFont="1" applyFill="1" applyAlignment="1" applyProtection="1">
      <alignment horizontal="left" vertical="top"/>
      <protection locked="0" hidden="1"/>
    </xf>
    <xf numFmtId="0" fontId="7" fillId="0" borderId="1" xfId="0" applyFont="1" applyFill="1" applyBorder="1" applyAlignment="1"/>
    <xf numFmtId="0" fontId="7" fillId="0" borderId="2" xfId="0" applyFont="1" applyFill="1" applyBorder="1" applyAlignment="1"/>
    <xf numFmtId="0" fontId="7" fillId="0" borderId="3" xfId="0" applyFont="1" applyFill="1" applyBorder="1" applyAlignment="1"/>
  </cellXfs>
  <cellStyles count="2">
    <cellStyle name="Normal" xfId="0" builtinId="0"/>
    <cellStyle name="Standaard 2" xfId="1" xr:uid="{3F7B769C-35D2-47E0-BF1C-FC8893DC77E3}"/>
  </cellStyles>
  <dxfs count="32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21544</xdr:colOff>
      <xdr:row>0</xdr:row>
      <xdr:rowOff>0</xdr:rowOff>
    </xdr:from>
    <xdr:to>
      <xdr:col>17</xdr:col>
      <xdr:colOff>362858</xdr:colOff>
      <xdr:row>7</xdr:row>
      <xdr:rowOff>142240</xdr:rowOff>
    </xdr:to>
    <xdr:sp macro="" textlink="">
      <xdr:nvSpPr>
        <xdr:cNvPr id="37" name="Textfeld 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362857" y="0"/>
          <a:ext cx="6048376" cy="1301115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 algn="l"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Certificat PEB et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311731</xdr:colOff>
      <xdr:row>3</xdr:row>
      <xdr:rowOff>31317</xdr:rowOff>
    </xdr:to>
    <xdr:pic>
      <xdr:nvPicPr>
        <xdr:cNvPr id="38" name="Bild 5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10547" y="222506"/>
          <a:ext cx="1434575" cy="3471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10885</xdr:rowOff>
    </xdr:from>
    <xdr:to>
      <xdr:col>16</xdr:col>
      <xdr:colOff>544285</xdr:colOff>
      <xdr:row>1</xdr:row>
      <xdr:rowOff>20409</xdr:rowOff>
    </xdr:to>
    <xdr:pic>
      <xdr:nvPicPr>
        <xdr:cNvPr id="39" name="Bild 5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5"/>
          <a:ext cx="6021160" cy="2204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60</xdr:row>
      <xdr:rowOff>14654</xdr:rowOff>
    </xdr:from>
    <xdr:to>
      <xdr:col>16</xdr:col>
      <xdr:colOff>544285</xdr:colOff>
      <xdr:row>60</xdr:row>
      <xdr:rowOff>204107</xdr:rowOff>
    </xdr:to>
    <xdr:pic>
      <xdr:nvPicPr>
        <xdr:cNvPr id="58" name="Bild 5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9859422"/>
          <a:ext cx="6021160" cy="1894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218938</xdr:colOff>
      <xdr:row>61</xdr:row>
      <xdr:rowOff>0</xdr:rowOff>
    </xdr:from>
    <xdr:ext cx="1453688" cy="338260"/>
    <xdr:pic>
      <xdr:nvPicPr>
        <xdr:cNvPr id="59" name="Bild 5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4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93981" y="10244463"/>
          <a:ext cx="1453688" cy="338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220"/>
  <sheetViews>
    <sheetView tabSelected="1" view="pageBreakPreview" zoomScaleNormal="115" zoomScaleSheetLayoutView="100" zoomScalePageLayoutView="115" workbookViewId="0">
      <selection activeCell="K14" sqref="K14:Q14"/>
    </sheetView>
  </sheetViews>
  <sheetFormatPr defaultColWidth="0" defaultRowHeight="12.5" zeroHeight="1" x14ac:dyDescent="0.25"/>
  <cols>
    <col min="1" max="9" width="5.1796875" style="12" customWidth="1"/>
    <col min="10" max="10" width="5.453125" style="12" customWidth="1"/>
    <col min="11" max="11" width="5.1796875" style="12" customWidth="1"/>
    <col min="12" max="12" width="5.26953125" style="12" customWidth="1"/>
    <col min="13" max="16" width="5.1796875" style="12" customWidth="1"/>
    <col min="17" max="17" width="8.26953125" style="12" customWidth="1"/>
    <col min="18" max="18" width="63.7265625" style="12" customWidth="1"/>
    <col min="19" max="20" width="5" style="12" hidden="1" customWidth="1"/>
    <col min="21" max="16383" width="9" style="12" hidden="1"/>
    <col min="16384" max="16384" width="34.453125" style="12" hidden="1" customWidth="1"/>
  </cols>
  <sheetData>
    <row r="1" spans="1:25" ht="16.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23"/>
      <c r="R1" s="9"/>
    </row>
    <row r="2" spans="1:25" ht="13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23"/>
      <c r="R2" s="9"/>
    </row>
    <row r="3" spans="1:25" ht="13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23"/>
      <c r="R3" s="9"/>
    </row>
    <row r="4" spans="1:25" ht="13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23"/>
      <c r="R4" s="9"/>
    </row>
    <row r="5" spans="1:25" ht="13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23"/>
      <c r="R5" s="9"/>
    </row>
    <row r="6" spans="1:25" ht="13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23"/>
      <c r="R6" s="9"/>
    </row>
    <row r="7" spans="1:25" ht="13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23"/>
      <c r="R7" s="9"/>
    </row>
    <row r="8" spans="1:25" ht="13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23"/>
      <c r="R8" s="9"/>
    </row>
    <row r="9" spans="1:25" ht="14.15" customHeight="1" x14ac:dyDescent="0.25">
      <c r="A9" s="57" t="s">
        <v>58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1"/>
    </row>
    <row r="10" spans="1:25" ht="14.15" customHeight="1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1"/>
    </row>
    <row r="11" spans="1:25" ht="14.15" customHeight="1" x14ac:dyDescent="0.25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1"/>
    </row>
    <row r="12" spans="1:25" ht="14.15" customHeight="1" x14ac:dyDescent="0.25">
      <c r="A12" s="57" t="s">
        <v>177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1"/>
      <c r="R12" s="1"/>
    </row>
    <row r="13" spans="1:25" ht="14.15" customHeight="1" x14ac:dyDescent="0.25">
      <c r="A13" s="10" t="s">
        <v>121</v>
      </c>
      <c r="B13" s="23"/>
      <c r="C13" s="23"/>
      <c r="D13" s="23"/>
      <c r="E13" s="23"/>
      <c r="F13" s="23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"/>
      <c r="R13" s="1"/>
    </row>
    <row r="14" spans="1:25" ht="14.15" customHeight="1" x14ac:dyDescent="0.25">
      <c r="A14" s="9"/>
      <c r="B14" s="8" t="s">
        <v>7</v>
      </c>
      <c r="C14" s="11"/>
      <c r="D14" s="11"/>
      <c r="E14" s="11"/>
      <c r="F14" s="11"/>
      <c r="G14" s="11"/>
      <c r="H14" s="11"/>
      <c r="I14" s="10"/>
      <c r="J14" s="11"/>
      <c r="K14" s="58" t="s">
        <v>63</v>
      </c>
      <c r="L14" s="58"/>
      <c r="M14" s="58"/>
      <c r="N14" s="58"/>
      <c r="O14" s="58"/>
      <c r="P14" s="58"/>
      <c r="Q14" s="58"/>
      <c r="R14" s="54" t="str">
        <f>IF(OR(K14="Sélectionnez votre chaudière ici",K14=""),"","   &lt;======  Sélectionnez votre chaudière ici")</f>
        <v/>
      </c>
      <c r="S14" s="54"/>
      <c r="T14" s="54"/>
      <c r="U14" s="54"/>
      <c r="V14" s="54"/>
      <c r="W14" s="54"/>
      <c r="X14" s="54"/>
      <c r="Y14" s="54"/>
    </row>
    <row r="15" spans="1:25" ht="14.15" customHeight="1" x14ac:dyDescent="0.25">
      <c r="A15" s="9"/>
      <c r="B15" s="8" t="s">
        <v>8</v>
      </c>
      <c r="C15" s="11"/>
      <c r="D15" s="11"/>
      <c r="E15" s="11"/>
      <c r="F15" s="11"/>
      <c r="G15" s="11"/>
      <c r="H15" s="10"/>
      <c r="I15" s="11"/>
      <c r="J15" s="11"/>
      <c r="K15" s="56" t="str">
        <f>IFERROR(VLOOKUP($K$14,Blad2!$A$6:$AH$56,2,),"")</f>
        <v/>
      </c>
      <c r="L15" s="56"/>
      <c r="M15" s="56"/>
      <c r="N15" s="56"/>
      <c r="O15" s="56"/>
      <c r="P15" s="56"/>
      <c r="Q15" s="56"/>
      <c r="R15" s="11"/>
    </row>
    <row r="16" spans="1:25" ht="14.15" customHeight="1" x14ac:dyDescent="0.25">
      <c r="A16" s="9"/>
      <c r="B16" s="8" t="s">
        <v>61</v>
      </c>
      <c r="C16" s="11"/>
      <c r="D16" s="11"/>
      <c r="E16" s="11"/>
      <c r="F16" s="11"/>
      <c r="G16" s="11"/>
      <c r="H16" s="10"/>
      <c r="I16" s="11"/>
      <c r="J16" s="11"/>
      <c r="K16" s="56" t="str">
        <f>IFERROR(VLOOKUP($K$14,Blad2!$A$6:$AH$56,1,),"")</f>
        <v/>
      </c>
      <c r="L16" s="56"/>
      <c r="M16" s="56"/>
      <c r="N16" s="56"/>
      <c r="O16" s="56"/>
      <c r="P16" s="56"/>
      <c r="Q16" s="56"/>
      <c r="R16" s="11"/>
    </row>
    <row r="17" spans="1:18" ht="14.15" customHeight="1" x14ac:dyDescent="0.25">
      <c r="A17" s="9"/>
      <c r="B17" s="8" t="s">
        <v>9</v>
      </c>
      <c r="C17" s="11"/>
      <c r="D17" s="11"/>
      <c r="E17" s="11"/>
      <c r="F17" s="11"/>
      <c r="G17" s="11"/>
      <c r="H17" s="10"/>
      <c r="I17" s="11"/>
      <c r="J17" s="11"/>
      <c r="K17" s="56" t="str">
        <f>IFERROR(VLOOKUP($K$14,Blad2!$A$6:$AH$56,3,),"")</f>
        <v/>
      </c>
      <c r="L17" s="56"/>
      <c r="M17" s="56"/>
      <c r="N17" s="56"/>
      <c r="O17" s="56"/>
      <c r="P17" s="56"/>
      <c r="Q17" s="56"/>
      <c r="R17" s="11"/>
    </row>
    <row r="18" spans="1:18" ht="14.15" customHeight="1" x14ac:dyDescent="0.25">
      <c r="A18" s="9"/>
      <c r="B18" s="8" t="s">
        <v>117</v>
      </c>
      <c r="C18" s="11"/>
      <c r="D18" s="11"/>
      <c r="E18" s="11"/>
      <c r="F18" s="11"/>
      <c r="G18" s="11"/>
      <c r="H18" s="10"/>
      <c r="I18" s="11"/>
      <c r="J18" s="11"/>
      <c r="K18" s="56" t="str">
        <f>IFERROR(VLOOKUP($K$14,Blad2!$A$6:$AH$56,4,),"")</f>
        <v/>
      </c>
      <c r="L18" s="56"/>
      <c r="M18" s="56"/>
      <c r="N18" s="56"/>
      <c r="O18" s="56"/>
      <c r="P18" s="56"/>
      <c r="Q18" s="56"/>
      <c r="R18" s="23"/>
    </row>
    <row r="19" spans="1:18" ht="14.15" customHeight="1" x14ac:dyDescent="0.25">
      <c r="A19" s="9"/>
      <c r="B19" s="8" t="s">
        <v>10</v>
      </c>
      <c r="C19" s="11"/>
      <c r="D19" s="11"/>
      <c r="E19" s="11"/>
      <c r="F19" s="10"/>
      <c r="G19" s="11"/>
      <c r="H19" s="11"/>
      <c r="I19" s="11"/>
      <c r="J19" s="11"/>
      <c r="K19" s="56" t="str">
        <f>IFERROR(VLOOKUP($K$14,Blad2!$A$6:$AH$56,5,),"")</f>
        <v/>
      </c>
      <c r="L19" s="56"/>
      <c r="M19" s="56"/>
      <c r="N19" s="56"/>
      <c r="O19" s="56"/>
      <c r="P19" s="56"/>
      <c r="Q19" s="56"/>
      <c r="R19" s="23"/>
    </row>
    <row r="20" spans="1:18" ht="14.15" customHeight="1" x14ac:dyDescent="0.25">
      <c r="A20" s="9"/>
      <c r="B20" s="8" t="s">
        <v>16</v>
      </c>
      <c r="C20" s="11"/>
      <c r="D20" s="11"/>
      <c r="E20" s="11"/>
      <c r="F20" s="10"/>
      <c r="G20" s="11"/>
      <c r="H20" s="11"/>
      <c r="I20" s="11"/>
      <c r="J20" s="11"/>
      <c r="K20" s="56" t="str">
        <f>IFERROR(VLOOKUP($K$14,Blad2!$A$6:$AH$56,6,),"")</f>
        <v/>
      </c>
      <c r="L20" s="56"/>
      <c r="M20" s="56"/>
      <c r="N20" s="56"/>
      <c r="O20" s="56"/>
      <c r="P20" s="56"/>
      <c r="Q20" s="56"/>
      <c r="R20" s="23"/>
    </row>
    <row r="21" spans="1:18" ht="14.15" customHeight="1" x14ac:dyDescent="0.25">
      <c r="A21" s="9"/>
      <c r="B21" s="8" t="s">
        <v>20</v>
      </c>
      <c r="C21" s="11"/>
      <c r="D21" s="11"/>
      <c r="E21" s="11"/>
      <c r="F21" s="10"/>
      <c r="G21" s="11"/>
      <c r="H21" s="11"/>
      <c r="I21" s="11"/>
      <c r="J21" s="11"/>
      <c r="K21" s="56" t="str">
        <f>IFERROR(VLOOKUP($K$14,Blad2!$A$6:$AH$56,7,),"")</f>
        <v/>
      </c>
      <c r="L21" s="56"/>
      <c r="M21" s="56"/>
      <c r="N21" s="56"/>
      <c r="O21" s="33"/>
      <c r="P21" s="33"/>
      <c r="Q21" s="33"/>
      <c r="R21" s="23"/>
    </row>
    <row r="22" spans="1:18" ht="14.15" customHeight="1" x14ac:dyDescent="0.25">
      <c r="A22" s="9"/>
      <c r="B22" s="8" t="s">
        <v>11</v>
      </c>
      <c r="C22" s="11"/>
      <c r="D22" s="11"/>
      <c r="E22" s="11"/>
      <c r="F22" s="10"/>
      <c r="G22" s="11"/>
      <c r="H22" s="11"/>
      <c r="I22" s="11"/>
      <c r="J22" s="11"/>
      <c r="K22" s="56" t="str">
        <f>IFERROR(VLOOKUP($K$14,Blad2!$A$6:$AH$56,8,),"")</f>
        <v/>
      </c>
      <c r="L22" s="56"/>
      <c r="M22" s="56"/>
      <c r="N22" s="56"/>
      <c r="O22" s="33"/>
      <c r="P22" s="33"/>
      <c r="Q22" s="33"/>
      <c r="R22" s="23"/>
    </row>
    <row r="23" spans="1:18" ht="14.15" customHeight="1" x14ac:dyDescent="0.25">
      <c r="A23" s="9"/>
      <c r="B23" s="52" t="s">
        <v>12</v>
      </c>
      <c r="C23" s="52"/>
      <c r="D23" s="52"/>
      <c r="E23" s="52"/>
      <c r="F23" s="52"/>
      <c r="G23" s="52"/>
      <c r="H23" s="52"/>
      <c r="I23" s="52"/>
      <c r="J23" s="11"/>
      <c r="K23" s="56" t="str">
        <f>IFERROR(VLOOKUP($K$14,Blad2!$A$6:$AH$56,9,),"")</f>
        <v/>
      </c>
      <c r="L23" s="56"/>
      <c r="M23" s="56"/>
      <c r="N23" s="56"/>
      <c r="O23" s="33"/>
      <c r="P23" s="33"/>
      <c r="Q23" s="33"/>
      <c r="R23" s="23"/>
    </row>
    <row r="24" spans="1:18" ht="14.15" customHeight="1" x14ac:dyDescent="0.25">
      <c r="A24" s="9"/>
      <c r="B24" s="52"/>
      <c r="C24" s="52"/>
      <c r="D24" s="52"/>
      <c r="E24" s="52"/>
      <c r="F24" s="52"/>
      <c r="G24" s="52"/>
      <c r="H24" s="52"/>
      <c r="I24" s="52"/>
      <c r="J24" s="11"/>
      <c r="K24" s="33"/>
      <c r="L24" s="33"/>
      <c r="M24" s="33"/>
      <c r="N24" s="33"/>
      <c r="O24" s="33"/>
      <c r="P24" s="33"/>
      <c r="Q24" s="33"/>
      <c r="R24" s="23"/>
    </row>
    <row r="25" spans="1:18" ht="14.15" customHeight="1" x14ac:dyDescent="0.25">
      <c r="A25" s="9"/>
      <c r="B25" s="26"/>
      <c r="C25" s="26"/>
      <c r="D25" s="26"/>
      <c r="E25" s="26"/>
      <c r="F25" s="26"/>
      <c r="G25" s="26"/>
      <c r="H25" s="26"/>
      <c r="I25" s="26"/>
      <c r="J25" s="11"/>
      <c r="K25" s="33"/>
      <c r="L25" s="33"/>
      <c r="M25" s="33"/>
      <c r="N25" s="33"/>
      <c r="O25" s="33"/>
      <c r="P25" s="33"/>
      <c r="Q25" s="33"/>
      <c r="R25" s="23"/>
    </row>
    <row r="26" spans="1:18" ht="14.15" customHeight="1" x14ac:dyDescent="0.25">
      <c r="A26" s="10" t="s">
        <v>5</v>
      </c>
      <c r="B26" s="26"/>
      <c r="C26" s="26"/>
      <c r="D26" s="26"/>
      <c r="E26" s="26"/>
      <c r="F26" s="26"/>
      <c r="G26" s="26"/>
      <c r="H26" s="26"/>
      <c r="I26" s="26"/>
      <c r="J26" s="11"/>
      <c r="K26" s="33"/>
      <c r="L26" s="33"/>
      <c r="M26" s="33"/>
      <c r="N26" s="33"/>
      <c r="O26" s="33"/>
      <c r="P26" s="33"/>
      <c r="Q26" s="33"/>
      <c r="R26" s="23"/>
    </row>
    <row r="27" spans="1:18" ht="14.15" customHeight="1" x14ac:dyDescent="0.25">
      <c r="A27" s="9"/>
      <c r="B27" s="8" t="s">
        <v>13</v>
      </c>
      <c r="C27" s="11"/>
      <c r="D27" s="11"/>
      <c r="E27" s="11"/>
      <c r="F27" s="10"/>
      <c r="G27" s="11"/>
      <c r="H27" s="11"/>
      <c r="I27" s="11"/>
      <c r="J27" s="11"/>
      <c r="K27" s="56" t="str">
        <f>IFERROR(VLOOKUP($K$14,Blad2!$A$6:$AH$56,10,),"")</f>
        <v/>
      </c>
      <c r="L27" s="56"/>
      <c r="M27" s="56"/>
      <c r="N27" s="56"/>
      <c r="O27" s="33"/>
      <c r="P27" s="33"/>
      <c r="Q27" s="33"/>
      <c r="R27" s="23"/>
    </row>
    <row r="28" spans="1:18" ht="14.15" customHeight="1" x14ac:dyDescent="0.25">
      <c r="A28" s="9"/>
      <c r="B28" s="8" t="s">
        <v>14</v>
      </c>
      <c r="C28" s="11"/>
      <c r="D28" s="11"/>
      <c r="E28" s="11"/>
      <c r="F28" s="10"/>
      <c r="G28" s="11"/>
      <c r="H28" s="11"/>
      <c r="I28" s="11"/>
      <c r="J28" s="11"/>
      <c r="K28" s="56" t="str">
        <f>IFERROR(VLOOKUP($K$14,Blad2!$A$6:$AH$56,11,),"")</f>
        <v/>
      </c>
      <c r="L28" s="56"/>
      <c r="M28" s="56"/>
      <c r="N28" s="56"/>
      <c r="O28" s="33" t="str">
        <f>IF(K28="","","kW")</f>
        <v/>
      </c>
      <c r="P28" s="33"/>
      <c r="Q28" s="33"/>
      <c r="R28" s="23"/>
    </row>
    <row r="29" spans="1:18" ht="14.15" customHeight="1" x14ac:dyDescent="0.25">
      <c r="A29" s="9"/>
      <c r="B29" s="8" t="s">
        <v>15</v>
      </c>
      <c r="C29" s="11"/>
      <c r="D29" s="11"/>
      <c r="E29" s="11"/>
      <c r="F29" s="10"/>
      <c r="G29" s="11"/>
      <c r="H29" s="11"/>
      <c r="I29" s="11"/>
      <c r="J29" s="11"/>
      <c r="K29" s="56" t="str">
        <f>IFERROR(VLOOKUP($K$14,Blad2!$A$6:$AH$56,12,),"")</f>
        <v/>
      </c>
      <c r="L29" s="56"/>
      <c r="M29" s="56"/>
      <c r="N29" s="56"/>
      <c r="O29" s="33"/>
      <c r="P29" s="33"/>
      <c r="Q29" s="33"/>
      <c r="R29" s="23"/>
    </row>
    <row r="30" spans="1:18" ht="14.15" customHeight="1" x14ac:dyDescent="0.25">
      <c r="A30" s="9"/>
      <c r="B30" s="8" t="s">
        <v>17</v>
      </c>
      <c r="C30" s="11"/>
      <c r="D30" s="11"/>
      <c r="E30" s="11"/>
      <c r="F30" s="10"/>
      <c r="G30" s="11"/>
      <c r="H30" s="11"/>
      <c r="I30" s="11"/>
      <c r="J30" s="11"/>
      <c r="K30" s="56" t="str">
        <f>IFERROR(VLOOKUP($K$14,Blad2!$A$6:$AH$56,13,),"")</f>
        <v/>
      </c>
      <c r="L30" s="56"/>
      <c r="M30" s="56"/>
      <c r="N30" s="56"/>
      <c r="O30" s="33"/>
      <c r="P30" s="33"/>
      <c r="Q30" s="33"/>
      <c r="R30" s="23"/>
    </row>
    <row r="31" spans="1:18" ht="14.15" customHeight="1" x14ac:dyDescent="0.25">
      <c r="A31" s="20"/>
      <c r="B31" s="8" t="s">
        <v>18</v>
      </c>
      <c r="C31" s="11"/>
      <c r="D31" s="11"/>
      <c r="E31" s="11"/>
      <c r="F31" s="11"/>
      <c r="G31" s="11"/>
      <c r="H31" s="11"/>
      <c r="I31" s="11"/>
      <c r="J31" s="11"/>
      <c r="K31" s="56" t="str">
        <f>IFERROR(VLOOKUP($K$14,Blad2!$A$6:$AH$56,14,),"")</f>
        <v/>
      </c>
      <c r="L31" s="56"/>
      <c r="M31" s="56"/>
      <c r="N31" s="56"/>
      <c r="O31" s="10" t="str">
        <f>IF(K31="","","%")</f>
        <v/>
      </c>
      <c r="P31" s="10"/>
      <c r="Q31" s="10"/>
      <c r="R31" s="23"/>
    </row>
    <row r="32" spans="1:18" ht="14.15" customHeight="1" x14ac:dyDescent="0.25">
      <c r="A32" s="9"/>
      <c r="B32" s="8" t="s">
        <v>19</v>
      </c>
      <c r="C32" s="11"/>
      <c r="D32" s="10"/>
      <c r="E32" s="11"/>
      <c r="F32" s="11"/>
      <c r="G32" s="11"/>
      <c r="H32" s="11"/>
      <c r="I32" s="11"/>
      <c r="J32" s="11"/>
      <c r="K32" s="56" t="str">
        <f>IFERROR(VLOOKUP($K$14,Blad2!$A$6:$AH$56,15,),"")</f>
        <v/>
      </c>
      <c r="L32" s="56"/>
      <c r="M32" s="56"/>
      <c r="N32" s="56"/>
      <c r="O32" s="33" t="str">
        <f>IF(K32="","","°C")</f>
        <v/>
      </c>
      <c r="P32" s="33"/>
      <c r="Q32" s="33"/>
      <c r="R32" s="21"/>
    </row>
    <row r="33" spans="1:18" ht="14.15" customHeight="1" x14ac:dyDescent="0.25">
      <c r="A33" s="9"/>
      <c r="B33" s="8"/>
      <c r="C33" s="11"/>
      <c r="D33" s="11"/>
      <c r="E33" s="10"/>
      <c r="F33" s="11"/>
      <c r="G33" s="11"/>
      <c r="H33" s="11"/>
      <c r="I33" s="11"/>
      <c r="J33" s="11"/>
      <c r="K33" s="33" t="str">
        <f>IFERROR(VLOOKUP($K$14,Blad2!#REF!,6,),"")</f>
        <v/>
      </c>
      <c r="L33" s="33"/>
      <c r="M33" s="33"/>
      <c r="N33" s="33"/>
      <c r="O33" s="33"/>
      <c r="P33" s="33"/>
      <c r="Q33" s="33"/>
      <c r="R33" s="21"/>
    </row>
    <row r="34" spans="1:18" ht="14.15" customHeight="1" x14ac:dyDescent="0.25">
      <c r="A34" s="10" t="s">
        <v>6</v>
      </c>
      <c r="B34" s="8"/>
      <c r="C34" s="11"/>
      <c r="D34" s="11"/>
      <c r="E34" s="10"/>
      <c r="F34" s="11"/>
      <c r="G34" s="11"/>
      <c r="H34" s="11"/>
      <c r="I34" s="11"/>
      <c r="J34" s="11"/>
      <c r="K34" s="33"/>
      <c r="L34" s="33"/>
      <c r="M34" s="33"/>
      <c r="N34" s="33"/>
      <c r="O34" s="33"/>
      <c r="P34" s="33"/>
      <c r="Q34" s="33"/>
      <c r="R34" s="24"/>
    </row>
    <row r="35" spans="1:18" ht="14.15" customHeight="1" x14ac:dyDescent="0.25">
      <c r="A35" s="9"/>
      <c r="B35" s="8" t="s">
        <v>25</v>
      </c>
      <c r="C35" s="11"/>
      <c r="D35" s="11"/>
      <c r="E35" s="10"/>
      <c r="F35" s="11"/>
      <c r="G35" s="11"/>
      <c r="H35" s="11"/>
      <c r="I35" s="11"/>
      <c r="J35" s="11"/>
      <c r="K35" s="55" t="str">
        <f>IFERROR(VLOOKUP($K$14,Blad2!$A$6:$AH$56,16,),"")</f>
        <v/>
      </c>
      <c r="L35" s="55"/>
      <c r="M35" s="55"/>
      <c r="N35" s="55"/>
      <c r="O35" s="55"/>
      <c r="P35" s="55"/>
      <c r="Q35" s="55"/>
      <c r="R35" s="24"/>
    </row>
    <row r="36" spans="1:18" ht="14.15" customHeight="1" x14ac:dyDescent="0.25">
      <c r="A36" s="9"/>
      <c r="B36" s="8"/>
      <c r="C36" s="11"/>
      <c r="D36" s="11"/>
      <c r="E36" s="10"/>
      <c r="F36" s="11"/>
      <c r="G36" s="11"/>
      <c r="H36" s="11"/>
      <c r="I36" s="11"/>
      <c r="J36" s="11"/>
      <c r="K36" s="55"/>
      <c r="L36" s="55"/>
      <c r="M36" s="55"/>
      <c r="N36" s="55"/>
      <c r="O36" s="55"/>
      <c r="P36" s="55"/>
      <c r="Q36" s="55"/>
      <c r="R36" s="40"/>
    </row>
    <row r="37" spans="1:18" ht="14.15" customHeight="1" x14ac:dyDescent="0.25">
      <c r="A37" s="9"/>
      <c r="B37" s="8" t="s">
        <v>26</v>
      </c>
      <c r="C37" s="11"/>
      <c r="D37" s="11"/>
      <c r="E37" s="10"/>
      <c r="F37" s="11"/>
      <c r="G37" s="11"/>
      <c r="H37" s="11"/>
      <c r="I37" s="11"/>
      <c r="J37" s="11"/>
      <c r="K37" s="56" t="str">
        <f>IFERROR(VLOOKUP($K$14,Blad2!$A$6:$AH$56,17,),"")</f>
        <v/>
      </c>
      <c r="L37" s="56"/>
      <c r="M37" s="56"/>
      <c r="N37" s="56"/>
      <c r="O37" s="33"/>
      <c r="P37" s="33"/>
      <c r="Q37" s="33"/>
      <c r="R37" s="24"/>
    </row>
    <row r="38" spans="1:18" ht="14.15" customHeight="1" x14ac:dyDescent="0.25">
      <c r="A38" s="9"/>
      <c r="B38" s="8" t="s">
        <v>14</v>
      </c>
      <c r="C38" s="11"/>
      <c r="D38" s="11"/>
      <c r="E38" s="10"/>
      <c r="F38" s="11"/>
      <c r="G38" s="11"/>
      <c r="H38" s="11"/>
      <c r="I38" s="11"/>
      <c r="J38" s="11"/>
      <c r="K38" s="56" t="str">
        <f>IFERROR(VLOOKUP($K$14,Blad2!$A$6:$AH$56,18,),"")</f>
        <v/>
      </c>
      <c r="L38" s="56"/>
      <c r="M38" s="56"/>
      <c r="N38" s="56"/>
      <c r="O38" s="33" t="str">
        <f>IF(K38="","","kW")</f>
        <v/>
      </c>
      <c r="P38" s="33"/>
      <c r="Q38" s="33"/>
      <c r="R38" s="21"/>
    </row>
    <row r="39" spans="1:18" ht="14.15" customHeight="1" x14ac:dyDescent="0.25">
      <c r="A39" s="9"/>
      <c r="B39" s="27" t="s">
        <v>59</v>
      </c>
      <c r="C39" s="28"/>
      <c r="D39" s="28"/>
      <c r="E39" s="29"/>
      <c r="F39" s="28"/>
      <c r="G39" s="11"/>
      <c r="H39" s="11"/>
      <c r="I39" s="11"/>
      <c r="J39" s="11"/>
      <c r="K39" s="56" t="str">
        <f>IFERROR(VLOOKUP($K$14,Blad2!$A$6:$AH$56,19,),"")</f>
        <v/>
      </c>
      <c r="L39" s="56"/>
      <c r="M39" s="56"/>
      <c r="N39" s="56"/>
      <c r="O39" s="33"/>
      <c r="P39" s="33"/>
      <c r="Q39" s="33"/>
      <c r="R39" s="21"/>
    </row>
    <row r="40" spans="1:18" ht="14.15" customHeight="1" x14ac:dyDescent="0.25">
      <c r="A40" s="9"/>
      <c r="B40" s="8" t="s">
        <v>31</v>
      </c>
      <c r="C40" s="11"/>
      <c r="D40" s="11"/>
      <c r="E40" s="10"/>
      <c r="F40" s="11"/>
      <c r="G40" s="11"/>
      <c r="H40" s="11"/>
      <c r="I40" s="11"/>
      <c r="J40" s="11"/>
      <c r="K40" s="56" t="str">
        <f>IFERROR(VLOOKUP($K$14,Blad2!$A$6:$AH$56,20,),"")</f>
        <v/>
      </c>
      <c r="L40" s="56"/>
      <c r="M40" s="56"/>
      <c r="N40" s="56"/>
      <c r="O40" s="56"/>
      <c r="P40" s="56"/>
      <c r="Q40" s="56"/>
      <c r="R40" s="24"/>
    </row>
    <row r="41" spans="1:18" ht="14.15" customHeight="1" x14ac:dyDescent="0.25">
      <c r="A41" s="9"/>
      <c r="B41" s="8" t="s">
        <v>118</v>
      </c>
      <c r="C41" s="11"/>
      <c r="D41" s="11"/>
      <c r="E41" s="10"/>
      <c r="F41" s="11"/>
      <c r="G41" s="11"/>
      <c r="H41" s="11"/>
      <c r="I41" s="11"/>
      <c r="J41" s="11"/>
      <c r="K41" s="55" t="str">
        <f>IFERROR(VLOOKUP($K$14,Blad2!$A$6:$AH$56,22,),"")</f>
        <v/>
      </c>
      <c r="L41" s="55"/>
      <c r="M41" s="55"/>
      <c r="N41" s="55"/>
      <c r="O41" s="55"/>
      <c r="P41" s="55"/>
      <c r="Q41" s="55"/>
      <c r="R41" s="24"/>
    </row>
    <row r="42" spans="1:18" ht="14.15" customHeight="1" x14ac:dyDescent="0.25">
      <c r="A42" s="9"/>
      <c r="B42" s="8"/>
      <c r="C42" s="11"/>
      <c r="D42" s="11"/>
      <c r="E42" s="10"/>
      <c r="F42" s="11"/>
      <c r="G42" s="11"/>
      <c r="H42" s="11"/>
      <c r="I42" s="11"/>
      <c r="J42" s="11"/>
      <c r="K42" s="55"/>
      <c r="L42" s="55"/>
      <c r="M42" s="55"/>
      <c r="N42" s="55"/>
      <c r="O42" s="55"/>
      <c r="P42" s="55"/>
      <c r="Q42" s="55"/>
      <c r="R42" s="25"/>
    </row>
    <row r="43" spans="1:18" ht="14.15" customHeight="1" x14ac:dyDescent="0.25">
      <c r="A43" s="9"/>
      <c r="B43" s="8" t="s">
        <v>153</v>
      </c>
      <c r="C43" s="11"/>
      <c r="D43" s="11"/>
      <c r="E43" s="10"/>
      <c r="F43" s="11"/>
      <c r="G43" s="11"/>
      <c r="H43" s="11"/>
      <c r="I43" s="11"/>
      <c r="J43" s="11"/>
      <c r="K43" s="56" t="str">
        <f>IFERROR(VLOOKUP($K$14,Blad2!$A$6:$AH$56,21,),"")</f>
        <v/>
      </c>
      <c r="L43" s="56"/>
      <c r="M43" s="56"/>
      <c r="N43" s="56"/>
      <c r="O43" s="41"/>
      <c r="P43" s="41"/>
      <c r="Q43" s="41"/>
      <c r="R43" s="40"/>
    </row>
    <row r="44" spans="1:18" ht="14.15" customHeight="1" x14ac:dyDescent="0.25">
      <c r="A44" s="9"/>
      <c r="B44" s="8" t="s">
        <v>154</v>
      </c>
      <c r="C44" s="11"/>
      <c r="D44" s="11"/>
      <c r="E44" s="10"/>
      <c r="F44" s="11"/>
      <c r="G44" s="11"/>
      <c r="H44" s="11"/>
      <c r="I44" s="11"/>
      <c r="J44" s="11"/>
      <c r="K44" s="55" t="str">
        <f>IFERROR(VLOOKUP($K$14,Blad2!$A$6:$AH$56,23,),"")</f>
        <v/>
      </c>
      <c r="L44" s="55"/>
      <c r="M44" s="55"/>
      <c r="N44" s="55"/>
      <c r="O44" s="55"/>
      <c r="P44" s="55"/>
      <c r="Q44" s="55"/>
      <c r="R44" s="37"/>
    </row>
    <row r="45" spans="1:18" ht="14.15" customHeight="1" x14ac:dyDescent="0.25">
      <c r="A45" s="9"/>
      <c r="B45" s="8"/>
      <c r="C45" s="11"/>
      <c r="D45" s="11"/>
      <c r="E45" s="10"/>
      <c r="F45" s="11"/>
      <c r="G45" s="11"/>
      <c r="H45" s="11"/>
      <c r="I45" s="11"/>
      <c r="J45" s="11"/>
      <c r="K45" s="55"/>
      <c r="L45" s="55"/>
      <c r="M45" s="55"/>
      <c r="N45" s="55"/>
      <c r="O45" s="55"/>
      <c r="P45" s="55"/>
      <c r="Q45" s="55"/>
      <c r="R45" s="40"/>
    </row>
    <row r="46" spans="1:18" ht="14.15" customHeight="1" x14ac:dyDescent="0.25">
      <c r="A46" s="9"/>
      <c r="B46" s="8" t="s">
        <v>155</v>
      </c>
      <c r="C46" s="11"/>
      <c r="D46" s="11"/>
      <c r="E46" s="10"/>
      <c r="F46" s="11"/>
      <c r="G46" s="11"/>
      <c r="H46" s="11"/>
      <c r="I46" s="11"/>
      <c r="J46" s="11"/>
      <c r="K46" s="56" t="str">
        <f>IFERROR(VLOOKUP($K$14,Blad2!$A$6:$AH$56,24,),"")</f>
        <v/>
      </c>
      <c r="L46" s="56"/>
      <c r="M46" s="56"/>
      <c r="N46" s="56"/>
      <c r="O46" s="56"/>
      <c r="P46" s="56"/>
      <c r="Q46" s="56"/>
      <c r="R46" s="37"/>
    </row>
    <row r="47" spans="1:18" ht="14.15" customHeight="1" x14ac:dyDescent="0.25">
      <c r="A47" s="9"/>
      <c r="B47" s="52" t="s">
        <v>156</v>
      </c>
      <c r="C47" s="52"/>
      <c r="D47" s="52"/>
      <c r="E47" s="52"/>
      <c r="F47" s="52"/>
      <c r="G47" s="52"/>
      <c r="H47" s="52"/>
      <c r="I47" s="52"/>
      <c r="J47" s="11"/>
      <c r="K47" s="55" t="str">
        <f>IFERROR(VLOOKUP($K$14,Blad2!$A$6:$AH$56,25,),"")</f>
        <v/>
      </c>
      <c r="L47" s="55"/>
      <c r="M47" s="55"/>
      <c r="N47" s="55"/>
      <c r="O47" s="55"/>
      <c r="P47" s="55"/>
      <c r="Q47" s="55"/>
      <c r="R47" s="37"/>
    </row>
    <row r="48" spans="1:18" ht="14.15" customHeight="1" x14ac:dyDescent="0.25">
      <c r="A48" s="9"/>
      <c r="B48" s="52"/>
      <c r="C48" s="52"/>
      <c r="D48" s="52"/>
      <c r="E48" s="52"/>
      <c r="F48" s="52"/>
      <c r="G48" s="52"/>
      <c r="H48" s="52"/>
      <c r="I48" s="52"/>
      <c r="J48" s="11"/>
      <c r="K48" s="55"/>
      <c r="L48" s="55"/>
      <c r="M48" s="55"/>
      <c r="N48" s="55"/>
      <c r="O48" s="55"/>
      <c r="P48" s="55"/>
      <c r="Q48" s="55"/>
      <c r="R48" s="37"/>
    </row>
    <row r="49" spans="1:18" ht="14.15" customHeight="1" x14ac:dyDescent="0.25">
      <c r="A49" s="9"/>
      <c r="B49" s="8" t="s">
        <v>27</v>
      </c>
      <c r="C49" s="11"/>
      <c r="D49" s="11"/>
      <c r="E49" s="10"/>
      <c r="F49" s="11"/>
      <c r="G49" s="11"/>
      <c r="H49" s="11"/>
      <c r="I49" s="11"/>
      <c r="J49" s="11"/>
      <c r="K49" s="56" t="str">
        <f>IFERROR(VLOOKUP($K$14,Blad2!$A$6:$AH$56,26,),"")</f>
        <v/>
      </c>
      <c r="L49" s="56"/>
      <c r="M49" s="56"/>
      <c r="N49" s="56"/>
      <c r="O49" s="10"/>
      <c r="P49" s="10"/>
      <c r="Q49" s="10"/>
      <c r="R49" s="24"/>
    </row>
    <row r="50" spans="1:18" ht="14.15" customHeight="1" x14ac:dyDescent="0.25">
      <c r="A50" s="9"/>
      <c r="B50" s="8" t="s">
        <v>28</v>
      </c>
      <c r="C50" s="11"/>
      <c r="D50" s="11"/>
      <c r="E50" s="10"/>
      <c r="F50" s="11"/>
      <c r="G50" s="11"/>
      <c r="H50" s="11"/>
      <c r="I50" s="11"/>
      <c r="J50" s="11"/>
      <c r="K50" s="56" t="str">
        <f>IFERROR(VLOOKUP($K$14,Blad2!$A$6:$AH$56,27,),"")</f>
        <v/>
      </c>
      <c r="L50" s="56"/>
      <c r="M50" s="56"/>
      <c r="N50" s="56"/>
      <c r="O50" s="56"/>
      <c r="P50" s="56"/>
      <c r="Q50" s="56"/>
      <c r="R50" s="24"/>
    </row>
    <row r="51" spans="1:18" ht="14.15" customHeight="1" x14ac:dyDescent="0.25">
      <c r="A51" s="9"/>
      <c r="B51" s="8" t="s">
        <v>29</v>
      </c>
      <c r="C51" s="11"/>
      <c r="D51" s="11"/>
      <c r="E51" s="10"/>
      <c r="F51" s="11"/>
      <c r="G51" s="11"/>
      <c r="H51" s="11"/>
      <c r="I51" s="11"/>
      <c r="J51" s="11"/>
      <c r="K51" s="56" t="str">
        <f>IFERROR(VLOOKUP($K$14,Blad2!$A$6:$AH$56,28,),"")</f>
        <v/>
      </c>
      <c r="L51" s="56"/>
      <c r="M51" s="56"/>
      <c r="N51" s="56"/>
      <c r="O51" s="56"/>
      <c r="P51" s="56"/>
      <c r="Q51" s="56"/>
      <c r="R51" s="24"/>
    </row>
    <row r="52" spans="1:18" ht="14.15" customHeight="1" x14ac:dyDescent="0.25">
      <c r="A52" s="9"/>
      <c r="B52" s="8" t="s">
        <v>30</v>
      </c>
      <c r="C52" s="11"/>
      <c r="D52" s="11"/>
      <c r="E52" s="10"/>
      <c r="F52" s="11"/>
      <c r="G52" s="11"/>
      <c r="H52" s="11"/>
      <c r="I52" s="11"/>
      <c r="J52" s="11"/>
      <c r="K52" s="56" t="str">
        <f>IFERROR(VLOOKUP($K$14,Blad2!$A$6:$AH$56,29,),"")</f>
        <v/>
      </c>
      <c r="L52" s="56"/>
      <c r="M52" s="56"/>
      <c r="N52" s="56"/>
      <c r="O52" s="33" t="str">
        <f>IF(K52="","","%")</f>
        <v/>
      </c>
      <c r="P52" s="33"/>
      <c r="Q52" s="33"/>
      <c r="R52" s="24"/>
    </row>
    <row r="53" spans="1:18" ht="14.15" customHeight="1" x14ac:dyDescent="0.25">
      <c r="A53" s="9"/>
      <c r="B53" s="8"/>
      <c r="C53" s="11"/>
      <c r="D53" s="11"/>
      <c r="E53" s="10"/>
      <c r="F53" s="11"/>
      <c r="G53" s="11"/>
      <c r="H53" s="11"/>
      <c r="I53" s="11"/>
      <c r="J53" s="11"/>
      <c r="K53" s="33"/>
      <c r="L53" s="33"/>
      <c r="M53" s="33"/>
      <c r="N53" s="33"/>
      <c r="O53" s="33"/>
      <c r="P53" s="33"/>
      <c r="Q53" s="33"/>
      <c r="R53" s="24"/>
    </row>
    <row r="54" spans="1:18" ht="14.15" customHeight="1" x14ac:dyDescent="0.25">
      <c r="A54" s="10" t="s">
        <v>119</v>
      </c>
      <c r="B54" s="8"/>
      <c r="C54" s="11"/>
      <c r="D54" s="11"/>
      <c r="E54" s="10"/>
      <c r="F54" s="11"/>
      <c r="G54" s="11"/>
      <c r="H54" s="11"/>
      <c r="I54" s="11"/>
      <c r="J54" s="11"/>
      <c r="K54" s="33"/>
      <c r="L54" s="33"/>
      <c r="M54" s="33"/>
      <c r="N54" s="33"/>
      <c r="O54" s="33"/>
      <c r="P54" s="33"/>
      <c r="Q54" s="33"/>
      <c r="R54" s="24"/>
    </row>
    <row r="55" spans="1:18" ht="14.15" customHeight="1" x14ac:dyDescent="0.25">
      <c r="A55" s="9"/>
      <c r="B55" s="8" t="s">
        <v>21</v>
      </c>
      <c r="C55" s="11"/>
      <c r="D55" s="11"/>
      <c r="E55" s="10"/>
      <c r="F55" s="11"/>
      <c r="G55" s="11"/>
      <c r="H55" s="11"/>
      <c r="I55" s="11"/>
      <c r="J55" s="11"/>
      <c r="K55" s="56" t="str">
        <f>IFERROR(VLOOKUP($K$14,Blad2!$A$6:$AH$56,30,),"")</f>
        <v/>
      </c>
      <c r="L55" s="56"/>
      <c r="M55" s="56"/>
      <c r="N55" s="56"/>
      <c r="O55" s="10"/>
      <c r="P55" s="10"/>
      <c r="Q55" s="10"/>
      <c r="R55" s="24"/>
    </row>
    <row r="56" spans="1:18" ht="14.15" customHeight="1" x14ac:dyDescent="0.25">
      <c r="A56" s="9"/>
      <c r="B56" s="8" t="s">
        <v>22</v>
      </c>
      <c r="C56" s="11"/>
      <c r="D56" s="11"/>
      <c r="E56" s="10"/>
      <c r="F56" s="11"/>
      <c r="G56" s="11"/>
      <c r="H56" s="11"/>
      <c r="I56" s="11"/>
      <c r="J56" s="11"/>
      <c r="K56" s="56" t="str">
        <f>IFERROR(VLOOKUP($K$14,Blad2!$A$6:$AH$56,31,),"")</f>
        <v/>
      </c>
      <c r="L56" s="56"/>
      <c r="M56" s="56"/>
      <c r="N56" s="56"/>
      <c r="O56" s="10"/>
      <c r="P56" s="10"/>
      <c r="Q56" s="10"/>
      <c r="R56" s="24"/>
    </row>
    <row r="57" spans="1:18" ht="14.15" customHeight="1" x14ac:dyDescent="0.25">
      <c r="A57" s="9"/>
      <c r="B57" s="8" t="s">
        <v>23</v>
      </c>
      <c r="C57" s="11"/>
      <c r="D57" s="11"/>
      <c r="E57" s="10"/>
      <c r="F57" s="11"/>
      <c r="G57" s="11"/>
      <c r="H57" s="11"/>
      <c r="I57" s="11"/>
      <c r="J57" s="11"/>
      <c r="K57" s="56" t="str">
        <f>IFERROR(VLOOKUP($K$14,Blad2!$A$6:$AH$56,32,),"")</f>
        <v/>
      </c>
      <c r="L57" s="56"/>
      <c r="M57" s="56"/>
      <c r="N57" s="56"/>
      <c r="O57" s="56"/>
      <c r="P57" s="56"/>
      <c r="Q57" s="56"/>
      <c r="R57" s="24"/>
    </row>
    <row r="58" spans="1:18" ht="14.15" customHeight="1" x14ac:dyDescent="0.25">
      <c r="A58" s="9"/>
      <c r="B58" s="8" t="s">
        <v>24</v>
      </c>
      <c r="C58" s="11"/>
      <c r="D58" s="11"/>
      <c r="E58" s="10"/>
      <c r="F58" s="11"/>
      <c r="G58" s="11"/>
      <c r="H58" s="11"/>
      <c r="I58" s="11"/>
      <c r="J58" s="11"/>
      <c r="K58" s="56" t="str">
        <f>IFERROR(VLOOKUP($K$14,Blad2!$A$6:$AH$56,33,),"")</f>
        <v/>
      </c>
      <c r="L58" s="56"/>
      <c r="M58" s="56"/>
      <c r="N58" s="56"/>
      <c r="O58" s="10"/>
      <c r="P58" s="10"/>
      <c r="Q58" s="10"/>
      <c r="R58" s="21"/>
    </row>
    <row r="59" spans="1:18" ht="14.15" customHeight="1" x14ac:dyDescent="0.25">
      <c r="A59" s="9"/>
      <c r="B59" s="8" t="s">
        <v>64</v>
      </c>
      <c r="C59" s="11"/>
      <c r="D59" s="11"/>
      <c r="E59" s="10"/>
      <c r="F59" s="11"/>
      <c r="G59" s="11"/>
      <c r="H59" s="11"/>
      <c r="I59" s="11"/>
      <c r="J59" s="11"/>
      <c r="K59" s="56" t="str">
        <f>IFERROR(VLOOKUP($K$14,Blad2!$A$6:$AH$56,34,),"")</f>
        <v/>
      </c>
      <c r="L59" s="56"/>
      <c r="M59" s="56"/>
      <c r="N59" s="56"/>
      <c r="O59" s="47"/>
      <c r="P59" s="47"/>
      <c r="Q59" s="47"/>
      <c r="R59" s="24"/>
    </row>
    <row r="60" spans="1:18" ht="14.15" customHeight="1" x14ac:dyDescent="0.25">
      <c r="A60" s="9"/>
      <c r="B60" s="8"/>
      <c r="C60" s="11"/>
      <c r="D60" s="11"/>
      <c r="E60" s="11"/>
      <c r="F60" s="11"/>
      <c r="G60" s="11"/>
      <c r="H60" s="11"/>
      <c r="I60" s="11"/>
      <c r="J60" s="11"/>
      <c r="K60" s="53" t="str">
        <f>IFERROR(VLOOKUP($K$14,Blad2!#REF!,7,),"")</f>
        <v/>
      </c>
      <c r="L60" s="53"/>
      <c r="M60" s="53"/>
      <c r="N60" s="53"/>
      <c r="O60" s="53"/>
      <c r="P60" s="53"/>
      <c r="Q60" s="53"/>
      <c r="R60" s="53"/>
    </row>
    <row r="61" spans="1:18" ht="14.1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53"/>
      <c r="L61" s="53"/>
      <c r="M61" s="53"/>
      <c r="N61" s="53"/>
      <c r="O61" s="53"/>
      <c r="P61" s="53"/>
      <c r="Q61" s="53"/>
      <c r="R61" s="53"/>
    </row>
    <row r="65" x14ac:dyDescent="0.25"/>
    <row r="66" x14ac:dyDescent="0.25"/>
    <row r="67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3" x14ac:dyDescent="0.25"/>
    <row r="114" x14ac:dyDescent="0.25"/>
    <row r="115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</sheetData>
  <sheetProtection algorithmName="SHA-512" hashValue="qyrWGfi/8mpKVDQGSXKbonfTczKOCwscUQB8+qBzkaSOfuI6HFLwvqXHcH80ouySMwtJ52tmzY6PkIxYzNll2Q==" saltValue="Qb52siUTiwi0c8XXw0QCew==" spinCount="100000" sheet="1" objects="1" scenarios="1"/>
  <mergeCells count="41">
    <mergeCell ref="K59:N59"/>
    <mergeCell ref="K55:N55"/>
    <mergeCell ref="K56:N56"/>
    <mergeCell ref="K58:N58"/>
    <mergeCell ref="K44:Q45"/>
    <mergeCell ref="K47:Q48"/>
    <mergeCell ref="K49:N49"/>
    <mergeCell ref="K46:Q46"/>
    <mergeCell ref="K50:Q50"/>
    <mergeCell ref="K51:Q51"/>
    <mergeCell ref="K52:N52"/>
    <mergeCell ref="K57:Q57"/>
    <mergeCell ref="K43:N43"/>
    <mergeCell ref="K37:N37"/>
    <mergeCell ref="K38:N38"/>
    <mergeCell ref="K39:N39"/>
    <mergeCell ref="K40:Q40"/>
    <mergeCell ref="A9:Q11"/>
    <mergeCell ref="K19:Q19"/>
    <mergeCell ref="K18:Q18"/>
    <mergeCell ref="K15:Q15"/>
    <mergeCell ref="K14:Q14"/>
    <mergeCell ref="A12:P12"/>
    <mergeCell ref="K17:Q17"/>
    <mergeCell ref="K16:Q16"/>
    <mergeCell ref="B47:I48"/>
    <mergeCell ref="K60:R61"/>
    <mergeCell ref="B23:I24"/>
    <mergeCell ref="R14:Y14"/>
    <mergeCell ref="K41:Q42"/>
    <mergeCell ref="K31:N31"/>
    <mergeCell ref="K32:N32"/>
    <mergeCell ref="K30:N30"/>
    <mergeCell ref="K29:N29"/>
    <mergeCell ref="K28:N28"/>
    <mergeCell ref="K27:N27"/>
    <mergeCell ref="K23:N23"/>
    <mergeCell ref="K22:N22"/>
    <mergeCell ref="K21:N21"/>
    <mergeCell ref="K20:Q20"/>
    <mergeCell ref="K35:Q36"/>
  </mergeCells>
  <conditionalFormatting sqref="K14">
    <cfRule type="cellIs" dxfId="31" priority="92" operator="equal">
      <formula>"Sélectionnez votre chaudière ici"</formula>
    </cfRule>
    <cfRule type="cellIs" dxfId="30" priority="94" operator="equal">
      <formula>"Selecteer hier uw verwarmingsketel"</formula>
    </cfRule>
  </conditionalFormatting>
  <conditionalFormatting sqref="K61:P61 R61">
    <cfRule type="cellIs" dxfId="29" priority="71" operator="equal">
      <formula>"Niet van toepassing"</formula>
    </cfRule>
  </conditionalFormatting>
  <conditionalFormatting sqref="Q60:Q61">
    <cfRule type="cellIs" dxfId="28" priority="63" operator="equal">
      <formula>"Niet van toepassing"</formula>
    </cfRule>
  </conditionalFormatting>
  <conditionalFormatting sqref="Q32">
    <cfRule type="cellIs" dxfId="27" priority="57" operator="equal">
      <formula>"Niet van toepassing"</formula>
    </cfRule>
  </conditionalFormatting>
  <conditionalFormatting sqref="Q1:Q8">
    <cfRule type="cellIs" dxfId="26" priority="48" operator="equal">
      <formula>"Niet van toepassing"</formula>
    </cfRule>
  </conditionalFormatting>
  <conditionalFormatting sqref="R14:Y14">
    <cfRule type="cellIs" dxfId="25" priority="47" operator="equal">
      <formula>"Niet van toepassing"</formula>
    </cfRule>
  </conditionalFormatting>
  <conditionalFormatting sqref="O43:Q43">
    <cfRule type="cellIs" dxfId="24" priority="27" operator="equal">
      <formula>"Non applicable"</formula>
    </cfRule>
  </conditionalFormatting>
  <conditionalFormatting sqref="K23:N23">
    <cfRule type="cellIs" dxfId="23" priority="26" operator="equal">
      <formula>"Non applicable"</formula>
    </cfRule>
  </conditionalFormatting>
  <conditionalFormatting sqref="K27:N27">
    <cfRule type="cellIs" dxfId="22" priority="25" operator="equal">
      <formula>"Non applicable"</formula>
    </cfRule>
  </conditionalFormatting>
  <conditionalFormatting sqref="K28:N28">
    <cfRule type="cellIs" dxfId="21" priority="24" operator="equal">
      <formula>"Non applicable"</formula>
    </cfRule>
  </conditionalFormatting>
  <conditionalFormatting sqref="K31:N31">
    <cfRule type="cellIs" dxfId="20" priority="23" operator="equal">
      <formula>"Non applicable"</formula>
    </cfRule>
  </conditionalFormatting>
  <conditionalFormatting sqref="K32:N32">
    <cfRule type="cellIs" dxfId="19" priority="22" operator="equal">
      <formula>"Non applicable"</formula>
    </cfRule>
  </conditionalFormatting>
  <conditionalFormatting sqref="K35">
    <cfRule type="cellIs" dxfId="18" priority="19" operator="equal">
      <formula>"Non applicable"</formula>
    </cfRule>
  </conditionalFormatting>
  <conditionalFormatting sqref="K37:N37">
    <cfRule type="cellIs" dxfId="17" priority="18" operator="equal">
      <formula>"Non applicable"</formula>
    </cfRule>
  </conditionalFormatting>
  <conditionalFormatting sqref="K38:N38">
    <cfRule type="cellIs" dxfId="16" priority="17" operator="equal">
      <formula>"Non applicable"</formula>
    </cfRule>
  </conditionalFormatting>
  <conditionalFormatting sqref="K39:N39">
    <cfRule type="cellIs" dxfId="15" priority="16" operator="equal">
      <formula>"Non applicable"</formula>
    </cfRule>
  </conditionalFormatting>
  <conditionalFormatting sqref="K40">
    <cfRule type="cellIs" dxfId="14" priority="15" operator="equal">
      <formula>"Non applicable"</formula>
    </cfRule>
  </conditionalFormatting>
  <conditionalFormatting sqref="K41">
    <cfRule type="cellIs" dxfId="13" priority="14" operator="equal">
      <formula>"Non applicable"</formula>
    </cfRule>
  </conditionalFormatting>
  <conditionalFormatting sqref="K43:N43">
    <cfRule type="cellIs" dxfId="12" priority="13" operator="equal">
      <formula>"Non applicable"</formula>
    </cfRule>
  </conditionalFormatting>
  <conditionalFormatting sqref="K44">
    <cfRule type="cellIs" dxfId="11" priority="12" operator="equal">
      <formula>"Non applicable"</formula>
    </cfRule>
  </conditionalFormatting>
  <conditionalFormatting sqref="K46">
    <cfRule type="cellIs" dxfId="10" priority="11" operator="equal">
      <formula>"Non applicable"</formula>
    </cfRule>
  </conditionalFormatting>
  <conditionalFormatting sqref="K47">
    <cfRule type="cellIs" dxfId="9" priority="10" operator="equal">
      <formula>"Non applicable"</formula>
    </cfRule>
  </conditionalFormatting>
  <conditionalFormatting sqref="K49:N49">
    <cfRule type="cellIs" dxfId="8" priority="9" operator="equal">
      <formula>"Non applicable"</formula>
    </cfRule>
  </conditionalFormatting>
  <conditionalFormatting sqref="K50">
    <cfRule type="cellIs" dxfId="7" priority="8" operator="equal">
      <formula>"Non applicable"</formula>
    </cfRule>
  </conditionalFormatting>
  <conditionalFormatting sqref="K51">
    <cfRule type="cellIs" dxfId="6" priority="7" operator="equal">
      <formula>"Non applicable"</formula>
    </cfRule>
  </conditionalFormatting>
  <conditionalFormatting sqref="K52:N52">
    <cfRule type="cellIs" dxfId="5" priority="6" operator="equal">
      <formula>"Non applicable"</formula>
    </cfRule>
  </conditionalFormatting>
  <conditionalFormatting sqref="K55:N55">
    <cfRule type="cellIs" dxfId="4" priority="5" operator="equal">
      <formula>"Non applicable"</formula>
    </cfRule>
  </conditionalFormatting>
  <conditionalFormatting sqref="K56:N56">
    <cfRule type="cellIs" dxfId="3" priority="4" operator="equal">
      <formula>"Non applicable"</formula>
    </cfRule>
  </conditionalFormatting>
  <conditionalFormatting sqref="K57">
    <cfRule type="cellIs" dxfId="2" priority="3" operator="equal">
      <formula>"Non applicable"</formula>
    </cfRule>
  </conditionalFormatting>
  <conditionalFormatting sqref="K58:N58">
    <cfRule type="cellIs" dxfId="1" priority="2" operator="equal">
      <formula>"Non applicable"</formula>
    </cfRule>
  </conditionalFormatting>
  <conditionalFormatting sqref="K59:N59">
    <cfRule type="cellIs" dxfId="0" priority="1" operator="equal">
      <formula>"Non applicable"</formula>
    </cfRule>
  </conditionalFormatting>
  <pageMargins left="0.7" right="0.7" top="0.75" bottom="0.75" header="0.3" footer="0.3"/>
  <pageSetup paperSize="9" scale="90" orientation="portrait" r:id="rId1"/>
  <headerFooter alignWithMargins="0">
    <oddFooter>&amp;L&amp;7Bosch Thermotechnology nv/sa
Zandvoortstraat 47
2800 Mechelen&amp;R&amp;7Page &amp;P sur &amp;N</oddFooter>
  </headerFooter>
  <rowBreaks count="1" manualBreakCount="1">
    <brk id="60" max="16" man="1"/>
  </rowBreaks>
  <ignoredErrors>
    <ignoredError sqref="K38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 xr:uid="{00000000-0002-0000-0000-000000000000}">
          <x14:formula1>
            <xm:f>Blad2!$A$5:$A$56</xm:f>
          </x14:formula1>
          <xm:sqref>K14:Q14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H70"/>
  <sheetViews>
    <sheetView zoomScale="85" zoomScaleNormal="85" workbookViewId="0">
      <pane xSplit="1" ySplit="4" topLeftCell="B39" activePane="bottomRight" state="frozen"/>
      <selection activeCell="R48" sqref="R48"/>
      <selection pane="topRight" activeCell="R48" sqref="R48"/>
      <selection pane="bottomLeft" activeCell="R48" sqref="R48"/>
      <selection pane="bottomRight" activeCell="C56" sqref="C56"/>
    </sheetView>
  </sheetViews>
  <sheetFormatPr defaultColWidth="9.1796875" defaultRowHeight="12.5" x14ac:dyDescent="0.25"/>
  <cols>
    <col min="1" max="1" width="33.453125" style="4" bestFit="1" customWidth="1"/>
    <col min="2" max="3" width="32.453125" style="4" customWidth="1"/>
    <col min="4" max="4" width="36.453125" style="18" customWidth="1"/>
    <col min="5" max="6" width="32.453125" style="4" customWidth="1"/>
    <col min="7" max="7" width="41" style="4" customWidth="1"/>
    <col min="8" max="8" width="43.81640625" style="4" customWidth="1"/>
    <col min="9" max="9" width="71.1796875" style="4" customWidth="1"/>
    <col min="10" max="10" width="26.26953125" style="4" customWidth="1"/>
    <col min="11" max="11" width="41.81640625" style="4" customWidth="1"/>
    <col min="12" max="12" width="34.453125" style="4" customWidth="1"/>
    <col min="13" max="13" width="40.81640625" style="4" customWidth="1"/>
    <col min="14" max="14" width="51.1796875" style="17" customWidth="1"/>
    <col min="15" max="15" width="52.453125" style="4" customWidth="1"/>
    <col min="16" max="17" width="60.1796875" style="4" customWidth="1"/>
    <col min="18" max="21" width="37.7265625" style="4" customWidth="1"/>
    <col min="22" max="22" width="55.7265625" style="4" customWidth="1"/>
    <col min="23" max="23" width="44" style="4" customWidth="1"/>
    <col min="24" max="29" width="37.7265625" style="4" customWidth="1"/>
    <col min="30" max="30" width="27" style="4" customWidth="1"/>
    <col min="31" max="31" width="51.54296875" style="4" customWidth="1"/>
    <col min="32" max="32" width="40.81640625" style="4" customWidth="1"/>
    <col min="33" max="33" width="42.1796875" style="4" customWidth="1"/>
    <col min="34" max="34" width="38.1796875" style="4" customWidth="1"/>
    <col min="35" max="16384" width="9.1796875" style="4"/>
  </cols>
  <sheetData>
    <row r="1" spans="1:34" ht="14.5" x14ac:dyDescent="0.35">
      <c r="B1" s="14"/>
      <c r="C1" s="14"/>
      <c r="D1" s="43"/>
      <c r="E1" s="14"/>
      <c r="F1" s="14"/>
      <c r="G1" s="14"/>
      <c r="H1" s="14"/>
      <c r="I1" s="3"/>
      <c r="J1" s="3"/>
      <c r="N1" s="15"/>
    </row>
    <row r="2" spans="1:34" ht="13" thickBot="1" x14ac:dyDescent="0.3">
      <c r="A2" s="4">
        <v>1</v>
      </c>
      <c r="B2" s="4">
        <f>A2+1</f>
        <v>2</v>
      </c>
      <c r="C2" s="4">
        <f t="shared" ref="C2:T2" si="0">B2+1</f>
        <v>3</v>
      </c>
      <c r="D2" s="4">
        <f t="shared" si="0"/>
        <v>4</v>
      </c>
      <c r="E2" s="4">
        <f t="shared" si="0"/>
        <v>5</v>
      </c>
      <c r="F2" s="4">
        <f t="shared" si="0"/>
        <v>6</v>
      </c>
      <c r="G2" s="4">
        <f t="shared" si="0"/>
        <v>7</v>
      </c>
      <c r="H2" s="4">
        <f t="shared" si="0"/>
        <v>8</v>
      </c>
      <c r="I2" s="4">
        <f t="shared" si="0"/>
        <v>9</v>
      </c>
      <c r="J2" s="4">
        <f t="shared" si="0"/>
        <v>10</v>
      </c>
      <c r="K2" s="4">
        <f t="shared" si="0"/>
        <v>11</v>
      </c>
      <c r="L2" s="4">
        <f t="shared" si="0"/>
        <v>12</v>
      </c>
      <c r="M2" s="4">
        <f t="shared" si="0"/>
        <v>13</v>
      </c>
      <c r="N2" s="4">
        <f t="shared" si="0"/>
        <v>14</v>
      </c>
      <c r="O2" s="4">
        <f t="shared" si="0"/>
        <v>15</v>
      </c>
      <c r="P2" s="4">
        <f t="shared" si="0"/>
        <v>16</v>
      </c>
      <c r="Q2" s="4">
        <f t="shared" si="0"/>
        <v>17</v>
      </c>
      <c r="R2" s="4">
        <f t="shared" si="0"/>
        <v>18</v>
      </c>
      <c r="S2" s="4">
        <f t="shared" si="0"/>
        <v>19</v>
      </c>
      <c r="T2" s="4">
        <f t="shared" si="0"/>
        <v>20</v>
      </c>
      <c r="U2" s="4">
        <v>21</v>
      </c>
      <c r="V2" s="4">
        <f>U2+1</f>
        <v>22</v>
      </c>
      <c r="W2" s="4">
        <f t="shared" ref="W2:AH2" si="1">V2+1</f>
        <v>23</v>
      </c>
      <c r="X2" s="4">
        <f t="shared" si="1"/>
        <v>24</v>
      </c>
      <c r="Y2" s="4">
        <f t="shared" si="1"/>
        <v>25</v>
      </c>
      <c r="Z2" s="4">
        <f t="shared" si="1"/>
        <v>26</v>
      </c>
      <c r="AA2" s="4">
        <f t="shared" si="1"/>
        <v>27</v>
      </c>
      <c r="AB2" s="4">
        <f t="shared" si="1"/>
        <v>28</v>
      </c>
      <c r="AC2" s="4">
        <f t="shared" si="1"/>
        <v>29</v>
      </c>
      <c r="AD2" s="4">
        <f t="shared" si="1"/>
        <v>30</v>
      </c>
      <c r="AE2" s="4">
        <f t="shared" si="1"/>
        <v>31</v>
      </c>
      <c r="AF2" s="4">
        <f t="shared" si="1"/>
        <v>32</v>
      </c>
      <c r="AG2" s="4">
        <f t="shared" si="1"/>
        <v>33</v>
      </c>
      <c r="AH2" s="4">
        <f t="shared" si="1"/>
        <v>34</v>
      </c>
    </row>
    <row r="3" spans="1:34" ht="15" thickBot="1" x14ac:dyDescent="0.4">
      <c r="B3" s="59" t="s">
        <v>146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1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</row>
    <row r="4" spans="1:34" ht="29" x14ac:dyDescent="0.35">
      <c r="A4" s="5" t="s">
        <v>1</v>
      </c>
      <c r="B4" s="5" t="s">
        <v>56</v>
      </c>
      <c r="C4" s="5" t="s">
        <v>32</v>
      </c>
      <c r="D4" s="43" t="s">
        <v>144</v>
      </c>
      <c r="E4" s="3" t="s">
        <v>34</v>
      </c>
      <c r="F4" s="3" t="s">
        <v>40</v>
      </c>
      <c r="G4" s="5" t="s">
        <v>43</v>
      </c>
      <c r="H4" s="3" t="s">
        <v>35</v>
      </c>
      <c r="I4" s="3" t="s">
        <v>37</v>
      </c>
      <c r="J4" s="3" t="s">
        <v>38</v>
      </c>
      <c r="K4" s="3" t="s">
        <v>57</v>
      </c>
      <c r="L4" s="3" t="s">
        <v>39</v>
      </c>
      <c r="M4" s="3" t="s">
        <v>41</v>
      </c>
      <c r="N4" s="16" t="s">
        <v>145</v>
      </c>
      <c r="O4" s="3" t="s">
        <v>42</v>
      </c>
      <c r="P4" s="3" t="s">
        <v>50</v>
      </c>
      <c r="Q4" s="3" t="s">
        <v>51</v>
      </c>
      <c r="R4" s="3" t="s">
        <v>57</v>
      </c>
      <c r="S4" s="5" t="s">
        <v>60</v>
      </c>
      <c r="T4" s="3" t="s">
        <v>52</v>
      </c>
      <c r="U4" s="3" t="s">
        <v>151</v>
      </c>
      <c r="V4" s="3" t="s">
        <v>122</v>
      </c>
      <c r="W4" s="5" t="s">
        <v>147</v>
      </c>
      <c r="X4" s="5" t="s">
        <v>148</v>
      </c>
      <c r="Y4" s="44" t="s">
        <v>149</v>
      </c>
      <c r="Z4" s="3" t="s">
        <v>53</v>
      </c>
      <c r="AA4" s="3" t="s">
        <v>54</v>
      </c>
      <c r="AB4" s="3" t="s">
        <v>29</v>
      </c>
      <c r="AC4" s="31" t="s">
        <v>55</v>
      </c>
      <c r="AD4" s="5" t="s">
        <v>45</v>
      </c>
      <c r="AE4" s="5" t="s">
        <v>46</v>
      </c>
      <c r="AF4" s="3" t="s">
        <v>47</v>
      </c>
      <c r="AG4" s="3" t="s">
        <v>48</v>
      </c>
      <c r="AH4" s="3" t="s">
        <v>0</v>
      </c>
    </row>
    <row r="5" spans="1:34" ht="14.5" x14ac:dyDescent="0.35">
      <c r="A5" s="5" t="s">
        <v>63</v>
      </c>
      <c r="S5" s="5"/>
      <c r="W5" s="5"/>
      <c r="X5" s="5"/>
      <c r="Y5" s="5"/>
      <c r="AC5" s="30"/>
      <c r="AD5" s="35"/>
    </row>
    <row r="6" spans="1:34" ht="14.5" x14ac:dyDescent="0.35">
      <c r="A6" s="13" t="s">
        <v>66</v>
      </c>
      <c r="B6" t="s">
        <v>102</v>
      </c>
      <c r="C6" t="s">
        <v>157</v>
      </c>
      <c r="D6" s="18" t="s">
        <v>33</v>
      </c>
      <c r="E6" s="6" t="s">
        <v>127</v>
      </c>
      <c r="F6" s="6" t="s">
        <v>62</v>
      </c>
      <c r="G6" s="6" t="s">
        <v>44</v>
      </c>
      <c r="H6" s="6" t="s">
        <v>36</v>
      </c>
      <c r="I6" s="6" t="s">
        <v>36</v>
      </c>
      <c r="J6" s="6" t="s">
        <v>36</v>
      </c>
      <c r="K6" s="19">
        <v>13</v>
      </c>
      <c r="L6" s="6" t="s">
        <v>36</v>
      </c>
      <c r="M6" s="6" t="s">
        <v>36</v>
      </c>
      <c r="N6" s="19">
        <v>98.8</v>
      </c>
      <c r="O6" s="6">
        <v>30</v>
      </c>
      <c r="P6" s="2" t="s">
        <v>125</v>
      </c>
      <c r="Q6" s="2" t="s">
        <v>49</v>
      </c>
      <c r="R6" s="2">
        <v>14.7</v>
      </c>
      <c r="S6" s="36" t="s">
        <v>36</v>
      </c>
      <c r="T6" s="2" t="s">
        <v>120</v>
      </c>
      <c r="U6" s="45" t="s">
        <v>49</v>
      </c>
      <c r="V6" s="19" t="s">
        <v>123</v>
      </c>
      <c r="W6" s="2" t="s">
        <v>150</v>
      </c>
      <c r="X6" s="6" t="s">
        <v>62</v>
      </c>
      <c r="Y6" s="2" t="s">
        <v>150</v>
      </c>
      <c r="Z6" s="2" t="s">
        <v>108</v>
      </c>
      <c r="AA6" s="2" t="s">
        <v>129</v>
      </c>
      <c r="AB6" s="2" t="s">
        <v>129</v>
      </c>
      <c r="AC6" s="32" t="s">
        <v>130</v>
      </c>
      <c r="AD6" s="36" t="s">
        <v>44</v>
      </c>
      <c r="AE6" s="19" t="s">
        <v>103</v>
      </c>
      <c r="AF6" s="2" t="s">
        <v>116</v>
      </c>
      <c r="AG6" s="2" t="s">
        <v>44</v>
      </c>
      <c r="AH6" s="19">
        <v>0.2</v>
      </c>
    </row>
    <row r="7" spans="1:34" ht="14.5" x14ac:dyDescent="0.35">
      <c r="A7" s="13" t="s">
        <v>67</v>
      </c>
      <c r="B7" t="s">
        <v>102</v>
      </c>
      <c r="C7" t="s">
        <v>157</v>
      </c>
      <c r="D7" s="18" t="s">
        <v>33</v>
      </c>
      <c r="E7" s="6" t="s">
        <v>127</v>
      </c>
      <c r="F7" s="6" t="s">
        <v>62</v>
      </c>
      <c r="G7" s="6" t="s">
        <v>44</v>
      </c>
      <c r="H7" s="6" t="s">
        <v>36</v>
      </c>
      <c r="I7" s="6" t="s">
        <v>36</v>
      </c>
      <c r="J7" s="6" t="s">
        <v>36</v>
      </c>
      <c r="K7" s="19">
        <v>23</v>
      </c>
      <c r="L7" s="6" t="s">
        <v>36</v>
      </c>
      <c r="M7" s="6" t="s">
        <v>36</v>
      </c>
      <c r="N7" s="19">
        <v>98.1</v>
      </c>
      <c r="O7" s="6">
        <v>30</v>
      </c>
      <c r="P7" s="2" t="s">
        <v>125</v>
      </c>
      <c r="Q7" s="2" t="s">
        <v>49</v>
      </c>
      <c r="R7" s="2">
        <v>24.1</v>
      </c>
      <c r="S7" s="36" t="s">
        <v>36</v>
      </c>
      <c r="T7" s="2" t="s">
        <v>120</v>
      </c>
      <c r="U7" s="45" t="s">
        <v>49</v>
      </c>
      <c r="V7" s="19" t="s">
        <v>123</v>
      </c>
      <c r="W7" s="2" t="s">
        <v>150</v>
      </c>
      <c r="X7" s="6" t="s">
        <v>62</v>
      </c>
      <c r="Y7" s="2" t="s">
        <v>150</v>
      </c>
      <c r="Z7" s="2" t="s">
        <v>108</v>
      </c>
      <c r="AA7" s="2" t="s">
        <v>129</v>
      </c>
      <c r="AB7" s="2" t="s">
        <v>129</v>
      </c>
      <c r="AC7" s="32" t="s">
        <v>130</v>
      </c>
      <c r="AD7" s="36" t="s">
        <v>44</v>
      </c>
      <c r="AE7" s="19" t="s">
        <v>103</v>
      </c>
      <c r="AF7" s="2" t="s">
        <v>116</v>
      </c>
      <c r="AG7" s="2" t="s">
        <v>44</v>
      </c>
      <c r="AH7" s="19">
        <v>0.2</v>
      </c>
    </row>
    <row r="8" spans="1:34" ht="15" customHeight="1" x14ac:dyDescent="0.35">
      <c r="A8" s="13" t="s">
        <v>68</v>
      </c>
      <c r="B8" t="s">
        <v>102</v>
      </c>
      <c r="C8" t="s">
        <v>157</v>
      </c>
      <c r="D8" s="18" t="s">
        <v>33</v>
      </c>
      <c r="E8" s="6" t="s">
        <v>127</v>
      </c>
      <c r="F8" s="6" t="s">
        <v>62</v>
      </c>
      <c r="G8" s="6" t="s">
        <v>44</v>
      </c>
      <c r="H8" s="6" t="s">
        <v>36</v>
      </c>
      <c r="I8" s="6" t="s">
        <v>36</v>
      </c>
      <c r="J8" s="6" t="s">
        <v>36</v>
      </c>
      <c r="K8" s="19">
        <v>24</v>
      </c>
      <c r="L8" s="6" t="s">
        <v>36</v>
      </c>
      <c r="M8" s="6" t="s">
        <v>36</v>
      </c>
      <c r="N8" s="19">
        <v>99</v>
      </c>
      <c r="O8" s="6">
        <v>30</v>
      </c>
      <c r="P8" s="2" t="s">
        <v>124</v>
      </c>
      <c r="Q8" s="2" t="s">
        <v>65</v>
      </c>
      <c r="R8" s="2">
        <v>28.2</v>
      </c>
      <c r="S8" s="36" t="s">
        <v>36</v>
      </c>
      <c r="T8" s="2" t="s">
        <v>108</v>
      </c>
      <c r="U8" s="46" t="s">
        <v>49</v>
      </c>
      <c r="V8" s="19" t="s">
        <v>49</v>
      </c>
      <c r="W8" s="19" t="s">
        <v>49</v>
      </c>
      <c r="X8" s="19" t="s">
        <v>49</v>
      </c>
      <c r="Y8" s="19" t="s">
        <v>49</v>
      </c>
      <c r="Z8" s="2" t="s">
        <v>44</v>
      </c>
      <c r="AA8" s="2" t="s">
        <v>4</v>
      </c>
      <c r="AB8" s="2" t="s">
        <v>44</v>
      </c>
      <c r="AC8" s="32">
        <v>83</v>
      </c>
      <c r="AD8" s="36" t="s">
        <v>44</v>
      </c>
      <c r="AE8" s="19" t="s">
        <v>103</v>
      </c>
      <c r="AF8" s="2" t="s">
        <v>116</v>
      </c>
      <c r="AG8" s="2" t="s">
        <v>44</v>
      </c>
      <c r="AH8" s="19">
        <v>0.2</v>
      </c>
    </row>
    <row r="9" spans="1:34" ht="14.5" x14ac:dyDescent="0.35">
      <c r="A9" s="13" t="s">
        <v>69</v>
      </c>
      <c r="B9" t="s">
        <v>102</v>
      </c>
      <c r="C9" t="s">
        <v>157</v>
      </c>
      <c r="D9" s="18" t="s">
        <v>33</v>
      </c>
      <c r="E9" s="6" t="s">
        <v>127</v>
      </c>
      <c r="F9" s="6" t="s">
        <v>62</v>
      </c>
      <c r="G9" s="6" t="s">
        <v>44</v>
      </c>
      <c r="H9" s="6" t="s">
        <v>36</v>
      </c>
      <c r="I9" s="6" t="s">
        <v>36</v>
      </c>
      <c r="J9" s="6" t="s">
        <v>36</v>
      </c>
      <c r="K9" s="19">
        <v>23</v>
      </c>
      <c r="L9" s="6" t="s">
        <v>36</v>
      </c>
      <c r="M9" s="6" t="s">
        <v>36</v>
      </c>
      <c r="N9" s="19">
        <v>98.1</v>
      </c>
      <c r="O9" s="6">
        <v>30</v>
      </c>
      <c r="P9" s="2" t="s">
        <v>124</v>
      </c>
      <c r="Q9" s="2" t="s">
        <v>65</v>
      </c>
      <c r="R9" s="2">
        <v>30.1</v>
      </c>
      <c r="S9" s="36" t="s">
        <v>36</v>
      </c>
      <c r="T9" s="2" t="s">
        <v>108</v>
      </c>
      <c r="U9" s="46" t="s">
        <v>49</v>
      </c>
      <c r="V9" s="19" t="s">
        <v>49</v>
      </c>
      <c r="W9" s="19" t="s">
        <v>49</v>
      </c>
      <c r="X9" s="19" t="s">
        <v>49</v>
      </c>
      <c r="Y9" s="19" t="s">
        <v>49</v>
      </c>
      <c r="Z9" s="2" t="s">
        <v>44</v>
      </c>
      <c r="AA9" s="2" t="s">
        <v>4</v>
      </c>
      <c r="AB9" s="2" t="s">
        <v>44</v>
      </c>
      <c r="AC9" s="32">
        <v>81</v>
      </c>
      <c r="AD9" s="36" t="s">
        <v>44</v>
      </c>
      <c r="AE9" s="19" t="s">
        <v>103</v>
      </c>
      <c r="AF9" s="2" t="s">
        <v>116</v>
      </c>
      <c r="AG9" s="2" t="s">
        <v>44</v>
      </c>
      <c r="AH9" s="19">
        <v>0.2</v>
      </c>
    </row>
    <row r="10" spans="1:34" ht="14.5" x14ac:dyDescent="0.35">
      <c r="A10" s="38" t="s">
        <v>131</v>
      </c>
      <c r="B10" t="s">
        <v>2</v>
      </c>
      <c r="C10" t="s">
        <v>157</v>
      </c>
      <c r="D10" s="18" t="s">
        <v>33</v>
      </c>
      <c r="E10" s="6" t="s">
        <v>127</v>
      </c>
      <c r="F10" s="6" t="s">
        <v>62</v>
      </c>
      <c r="G10" s="6" t="s">
        <v>44</v>
      </c>
      <c r="H10" s="6" t="s">
        <v>36</v>
      </c>
      <c r="I10" s="6" t="s">
        <v>36</v>
      </c>
      <c r="J10" s="6" t="s">
        <v>36</v>
      </c>
      <c r="K10" s="19">
        <v>19</v>
      </c>
      <c r="L10" s="6" t="s">
        <v>36</v>
      </c>
      <c r="M10" s="6" t="s">
        <v>36</v>
      </c>
      <c r="N10" s="19">
        <v>98.7</v>
      </c>
      <c r="O10" s="6">
        <v>30</v>
      </c>
      <c r="P10" s="2" t="s">
        <v>124</v>
      </c>
      <c r="Q10" s="2" t="s">
        <v>65</v>
      </c>
      <c r="R10" s="2">
        <v>30</v>
      </c>
      <c r="S10" s="36" t="s">
        <v>36</v>
      </c>
      <c r="T10" s="2" t="s">
        <v>108</v>
      </c>
      <c r="U10" s="46" t="s">
        <v>49</v>
      </c>
      <c r="V10" s="19" t="s">
        <v>49</v>
      </c>
      <c r="W10" s="19" t="s">
        <v>49</v>
      </c>
      <c r="X10" s="19" t="s">
        <v>49</v>
      </c>
      <c r="Y10" s="19" t="s">
        <v>49</v>
      </c>
      <c r="Z10" s="2" t="s">
        <v>44</v>
      </c>
      <c r="AA10" s="2" t="s">
        <v>4</v>
      </c>
      <c r="AB10" s="2" t="s">
        <v>44</v>
      </c>
      <c r="AC10" s="32">
        <v>85</v>
      </c>
      <c r="AD10" s="36" t="s">
        <v>44</v>
      </c>
      <c r="AE10" s="7" t="s">
        <v>143</v>
      </c>
      <c r="AF10" s="2" t="s">
        <v>116</v>
      </c>
      <c r="AG10" s="2" t="s">
        <v>44</v>
      </c>
      <c r="AH10" s="19">
        <v>0.2</v>
      </c>
    </row>
    <row r="11" spans="1:34" ht="14.5" x14ac:dyDescent="0.35">
      <c r="A11" s="38" t="s">
        <v>132</v>
      </c>
      <c r="B11" t="s">
        <v>2</v>
      </c>
      <c r="C11" t="s">
        <v>157</v>
      </c>
      <c r="D11" s="18" t="s">
        <v>33</v>
      </c>
      <c r="E11" s="6" t="s">
        <v>127</v>
      </c>
      <c r="F11" s="6" t="s">
        <v>62</v>
      </c>
      <c r="G11" s="6" t="s">
        <v>44</v>
      </c>
      <c r="H11" s="6" t="s">
        <v>36</v>
      </c>
      <c r="I11" s="6" t="s">
        <v>36</v>
      </c>
      <c r="J11" s="6" t="s">
        <v>36</v>
      </c>
      <c r="K11" s="19">
        <v>24</v>
      </c>
      <c r="L11" s="6" t="s">
        <v>36</v>
      </c>
      <c r="M11" s="6" t="s">
        <v>36</v>
      </c>
      <c r="N11" s="19">
        <v>98.6</v>
      </c>
      <c r="O11" s="6">
        <v>30</v>
      </c>
      <c r="P11" s="2" t="s">
        <v>124</v>
      </c>
      <c r="Q11" s="2" t="s">
        <v>65</v>
      </c>
      <c r="R11" s="2">
        <v>30</v>
      </c>
      <c r="S11" s="36" t="s">
        <v>36</v>
      </c>
      <c r="T11" s="2" t="s">
        <v>108</v>
      </c>
      <c r="U11" s="46" t="s">
        <v>49</v>
      </c>
      <c r="V11" s="19" t="s">
        <v>49</v>
      </c>
      <c r="W11" s="19" t="s">
        <v>49</v>
      </c>
      <c r="X11" s="19" t="s">
        <v>49</v>
      </c>
      <c r="Y11" s="19" t="s">
        <v>49</v>
      </c>
      <c r="Z11" s="2" t="s">
        <v>44</v>
      </c>
      <c r="AA11" s="2" t="s">
        <v>4</v>
      </c>
      <c r="AB11" s="2" t="s">
        <v>44</v>
      </c>
      <c r="AC11" s="32">
        <v>85</v>
      </c>
      <c r="AD11" s="36" t="s">
        <v>44</v>
      </c>
      <c r="AE11" s="7" t="s">
        <v>143</v>
      </c>
      <c r="AF11" s="2" t="s">
        <v>116</v>
      </c>
      <c r="AG11" s="2" t="s">
        <v>44</v>
      </c>
      <c r="AH11" s="19">
        <v>0.2</v>
      </c>
    </row>
    <row r="12" spans="1:34" ht="14.5" x14ac:dyDescent="0.35">
      <c r="A12" s="39" t="s">
        <v>70</v>
      </c>
      <c r="B12" t="s">
        <v>102</v>
      </c>
      <c r="C12" t="s">
        <v>157</v>
      </c>
      <c r="D12" s="18" t="s">
        <v>33</v>
      </c>
      <c r="E12" s="6" t="s">
        <v>127</v>
      </c>
      <c r="F12" s="6" t="s">
        <v>62</v>
      </c>
      <c r="G12" s="6" t="s">
        <v>44</v>
      </c>
      <c r="H12" s="6" t="s">
        <v>36</v>
      </c>
      <c r="I12" s="6" t="s">
        <v>36</v>
      </c>
      <c r="J12" s="6" t="s">
        <v>36</v>
      </c>
      <c r="K12" s="19">
        <v>13</v>
      </c>
      <c r="L12" s="6" t="s">
        <v>36</v>
      </c>
      <c r="M12" s="6" t="s">
        <v>36</v>
      </c>
      <c r="N12" s="19">
        <v>98.1</v>
      </c>
      <c r="O12" s="6">
        <v>30</v>
      </c>
      <c r="P12" s="2" t="s">
        <v>125</v>
      </c>
      <c r="Q12" s="2" t="s">
        <v>49</v>
      </c>
      <c r="R12" s="2">
        <v>13</v>
      </c>
      <c r="S12" s="36" t="s">
        <v>36</v>
      </c>
      <c r="T12" s="2" t="s">
        <v>120</v>
      </c>
      <c r="U12" s="46" t="s">
        <v>49</v>
      </c>
      <c r="V12" s="19" t="s">
        <v>123</v>
      </c>
      <c r="W12" s="2" t="s">
        <v>150</v>
      </c>
      <c r="X12" s="6" t="s">
        <v>62</v>
      </c>
      <c r="Y12" s="2" t="s">
        <v>150</v>
      </c>
      <c r="Z12" s="2" t="s">
        <v>108</v>
      </c>
      <c r="AA12" s="2" t="s">
        <v>129</v>
      </c>
      <c r="AB12" s="2" t="s">
        <v>129</v>
      </c>
      <c r="AC12" s="32" t="s">
        <v>130</v>
      </c>
      <c r="AD12" s="36" t="s">
        <v>44</v>
      </c>
      <c r="AE12" s="19" t="s">
        <v>104</v>
      </c>
      <c r="AF12" s="2" t="s">
        <v>116</v>
      </c>
      <c r="AG12" s="2" t="s">
        <v>44</v>
      </c>
      <c r="AH12" s="19">
        <v>0.2</v>
      </c>
    </row>
    <row r="13" spans="1:34" ht="14.5" x14ac:dyDescent="0.35">
      <c r="A13" s="39" t="s">
        <v>71</v>
      </c>
      <c r="B13" t="s">
        <v>102</v>
      </c>
      <c r="C13" t="s">
        <v>157</v>
      </c>
      <c r="D13" s="18" t="s">
        <v>33</v>
      </c>
      <c r="E13" s="6" t="s">
        <v>127</v>
      </c>
      <c r="F13" s="6" t="s">
        <v>62</v>
      </c>
      <c r="G13" s="6" t="s">
        <v>44</v>
      </c>
      <c r="H13" s="6" t="s">
        <v>36</v>
      </c>
      <c r="I13" s="6" t="s">
        <v>36</v>
      </c>
      <c r="J13" s="6" t="s">
        <v>36</v>
      </c>
      <c r="K13" s="19">
        <v>20</v>
      </c>
      <c r="L13" s="6" t="s">
        <v>36</v>
      </c>
      <c r="M13" s="6" t="s">
        <v>36</v>
      </c>
      <c r="N13" s="19">
        <v>97.4</v>
      </c>
      <c r="O13" s="6">
        <v>30</v>
      </c>
      <c r="P13" s="2" t="s">
        <v>125</v>
      </c>
      <c r="Q13" s="2" t="s">
        <v>49</v>
      </c>
      <c r="R13" s="2">
        <v>20.399999999999999</v>
      </c>
      <c r="S13" s="36" t="s">
        <v>36</v>
      </c>
      <c r="T13" s="2" t="s">
        <v>120</v>
      </c>
      <c r="U13" s="46" t="s">
        <v>49</v>
      </c>
      <c r="V13" s="19" t="s">
        <v>123</v>
      </c>
      <c r="W13" s="2" t="s">
        <v>150</v>
      </c>
      <c r="X13" s="6" t="s">
        <v>62</v>
      </c>
      <c r="Y13" s="2" t="s">
        <v>150</v>
      </c>
      <c r="Z13" s="2" t="s">
        <v>108</v>
      </c>
      <c r="AA13" s="2" t="s">
        <v>129</v>
      </c>
      <c r="AB13" s="2" t="s">
        <v>129</v>
      </c>
      <c r="AC13" s="32" t="s">
        <v>130</v>
      </c>
      <c r="AD13" s="36" t="s">
        <v>44</v>
      </c>
      <c r="AE13" s="19" t="s">
        <v>105</v>
      </c>
      <c r="AF13" s="2" t="s">
        <v>116</v>
      </c>
      <c r="AG13" s="2" t="s">
        <v>44</v>
      </c>
      <c r="AH13" s="2">
        <v>0.23</v>
      </c>
    </row>
    <row r="14" spans="1:34" ht="14.5" x14ac:dyDescent="0.35">
      <c r="A14" s="39" t="s">
        <v>72</v>
      </c>
      <c r="B14" t="s">
        <v>102</v>
      </c>
      <c r="C14" t="s">
        <v>157</v>
      </c>
      <c r="D14" s="18" t="s">
        <v>33</v>
      </c>
      <c r="E14" s="6" t="s">
        <v>127</v>
      </c>
      <c r="F14" s="6" t="s">
        <v>62</v>
      </c>
      <c r="G14" s="6" t="s">
        <v>44</v>
      </c>
      <c r="H14" s="6" t="s">
        <v>36</v>
      </c>
      <c r="I14" s="6" t="s">
        <v>36</v>
      </c>
      <c r="J14" s="6" t="s">
        <v>36</v>
      </c>
      <c r="K14" s="19">
        <v>20</v>
      </c>
      <c r="L14" s="6" t="s">
        <v>36</v>
      </c>
      <c r="M14" s="6" t="s">
        <v>36</v>
      </c>
      <c r="N14" s="19">
        <v>97.6</v>
      </c>
      <c r="O14" s="6">
        <v>30</v>
      </c>
      <c r="P14" s="2" t="s">
        <v>124</v>
      </c>
      <c r="Q14" s="2" t="s">
        <v>65</v>
      </c>
      <c r="R14" s="2">
        <v>27.4</v>
      </c>
      <c r="S14" s="36" t="s">
        <v>36</v>
      </c>
      <c r="T14" s="2" t="s">
        <v>108</v>
      </c>
      <c r="U14" s="45" t="s">
        <v>152</v>
      </c>
      <c r="V14" s="19" t="s">
        <v>49</v>
      </c>
      <c r="W14" s="19" t="s">
        <v>49</v>
      </c>
      <c r="X14" s="19" t="s">
        <v>49</v>
      </c>
      <c r="Y14" s="19" t="s">
        <v>49</v>
      </c>
      <c r="Z14" s="2" t="s">
        <v>44</v>
      </c>
      <c r="AA14" s="2" t="s">
        <v>4</v>
      </c>
      <c r="AB14" s="2" t="s">
        <v>44</v>
      </c>
      <c r="AC14" s="32">
        <v>81</v>
      </c>
      <c r="AD14" s="36" t="s">
        <v>44</v>
      </c>
      <c r="AE14" s="19" t="s">
        <v>105</v>
      </c>
      <c r="AF14" s="2" t="s">
        <v>116</v>
      </c>
      <c r="AG14" s="2" t="s">
        <v>44</v>
      </c>
      <c r="AH14" s="2">
        <v>0.23</v>
      </c>
    </row>
    <row r="15" spans="1:34" ht="14.5" x14ac:dyDescent="0.35">
      <c r="A15" s="38" t="s">
        <v>133</v>
      </c>
      <c r="B15" t="s">
        <v>2</v>
      </c>
      <c r="C15" t="s">
        <v>157</v>
      </c>
      <c r="D15" s="18" t="s">
        <v>33</v>
      </c>
      <c r="E15" s="6" t="s">
        <v>127</v>
      </c>
      <c r="F15" s="6" t="s">
        <v>62</v>
      </c>
      <c r="G15" s="6" t="s">
        <v>44</v>
      </c>
      <c r="H15" s="6" t="s">
        <v>36</v>
      </c>
      <c r="I15" s="6" t="s">
        <v>36</v>
      </c>
      <c r="J15" s="6" t="s">
        <v>36</v>
      </c>
      <c r="K15" s="19">
        <v>20</v>
      </c>
      <c r="L15" s="6" t="s">
        <v>36</v>
      </c>
      <c r="M15" s="6" t="s">
        <v>36</v>
      </c>
      <c r="N15" s="19">
        <v>97.4</v>
      </c>
      <c r="O15" s="6">
        <v>30</v>
      </c>
      <c r="P15" s="2" t="s">
        <v>125</v>
      </c>
      <c r="Q15" s="2" t="s">
        <v>49</v>
      </c>
      <c r="R15" s="2">
        <v>20.399999999999999</v>
      </c>
      <c r="S15" s="36" t="s">
        <v>36</v>
      </c>
      <c r="T15" s="2" t="s">
        <v>120</v>
      </c>
      <c r="U15" s="46" t="s">
        <v>49</v>
      </c>
      <c r="V15" s="19" t="s">
        <v>123</v>
      </c>
      <c r="W15" s="2" t="s">
        <v>150</v>
      </c>
      <c r="X15" s="6" t="s">
        <v>62</v>
      </c>
      <c r="Y15" s="2" t="s">
        <v>150</v>
      </c>
      <c r="Z15" s="2" t="s">
        <v>108</v>
      </c>
      <c r="AA15" s="2" t="s">
        <v>129</v>
      </c>
      <c r="AB15" s="2" t="s">
        <v>129</v>
      </c>
      <c r="AC15" s="32" t="s">
        <v>130</v>
      </c>
      <c r="AD15" s="36" t="s">
        <v>44</v>
      </c>
      <c r="AE15" s="19" t="s">
        <v>105</v>
      </c>
      <c r="AF15" s="2" t="s">
        <v>116</v>
      </c>
      <c r="AG15" s="2" t="s">
        <v>44</v>
      </c>
      <c r="AH15" s="2">
        <v>0.23</v>
      </c>
    </row>
    <row r="16" spans="1:34" ht="14.5" x14ac:dyDescent="0.35">
      <c r="A16" s="38" t="s">
        <v>134</v>
      </c>
      <c r="B16" t="s">
        <v>2</v>
      </c>
      <c r="C16" t="s">
        <v>157</v>
      </c>
      <c r="D16" s="18" t="s">
        <v>33</v>
      </c>
      <c r="E16" s="6" t="s">
        <v>127</v>
      </c>
      <c r="F16" s="6" t="s">
        <v>62</v>
      </c>
      <c r="G16" s="6" t="s">
        <v>44</v>
      </c>
      <c r="H16" s="6" t="s">
        <v>36</v>
      </c>
      <c r="I16" s="6" t="s">
        <v>36</v>
      </c>
      <c r="J16" s="6" t="s">
        <v>36</v>
      </c>
      <c r="K16" s="19">
        <v>20</v>
      </c>
      <c r="L16" s="6" t="s">
        <v>36</v>
      </c>
      <c r="M16" s="6" t="s">
        <v>36</v>
      </c>
      <c r="N16" s="19">
        <v>97.6</v>
      </c>
      <c r="O16" s="6">
        <v>30</v>
      </c>
      <c r="P16" s="2" t="s">
        <v>124</v>
      </c>
      <c r="Q16" s="2" t="s">
        <v>65</v>
      </c>
      <c r="R16" s="2">
        <v>27.4</v>
      </c>
      <c r="S16" s="36" t="s">
        <v>36</v>
      </c>
      <c r="T16" s="2" t="s">
        <v>108</v>
      </c>
      <c r="U16" s="45" t="s">
        <v>152</v>
      </c>
      <c r="V16" s="19" t="s">
        <v>49</v>
      </c>
      <c r="W16" s="19" t="s">
        <v>49</v>
      </c>
      <c r="X16" s="19" t="s">
        <v>49</v>
      </c>
      <c r="Y16" s="19" t="s">
        <v>49</v>
      </c>
      <c r="Z16" s="2" t="s">
        <v>44</v>
      </c>
      <c r="AA16" s="2" t="s">
        <v>4</v>
      </c>
      <c r="AB16" s="2" t="s">
        <v>44</v>
      </c>
      <c r="AC16" s="32">
        <v>81</v>
      </c>
      <c r="AD16" s="36" t="s">
        <v>44</v>
      </c>
      <c r="AE16" s="19" t="s">
        <v>105</v>
      </c>
      <c r="AF16" s="2" t="s">
        <v>116</v>
      </c>
      <c r="AG16" s="2" t="s">
        <v>44</v>
      </c>
      <c r="AH16" s="2">
        <v>0.23</v>
      </c>
    </row>
    <row r="17" spans="1:34" ht="14.5" x14ac:dyDescent="0.35">
      <c r="A17" s="39" t="s">
        <v>73</v>
      </c>
      <c r="B17" t="s">
        <v>102</v>
      </c>
      <c r="C17" t="s">
        <v>157</v>
      </c>
      <c r="D17" s="18" t="s">
        <v>33</v>
      </c>
      <c r="E17" s="6" t="s">
        <v>127</v>
      </c>
      <c r="F17" s="6" t="s">
        <v>62</v>
      </c>
      <c r="G17" s="6" t="s">
        <v>44</v>
      </c>
      <c r="H17" s="6" t="s">
        <v>36</v>
      </c>
      <c r="I17" s="6" t="s">
        <v>36</v>
      </c>
      <c r="J17" s="6" t="s">
        <v>36</v>
      </c>
      <c r="K17" s="19">
        <v>23</v>
      </c>
      <c r="L17" s="6" t="s">
        <v>36</v>
      </c>
      <c r="M17" s="6" t="s">
        <v>36</v>
      </c>
      <c r="N17" s="19">
        <v>97.4</v>
      </c>
      <c r="O17" s="6">
        <v>30</v>
      </c>
      <c r="P17" s="2" t="s">
        <v>124</v>
      </c>
      <c r="Q17" s="2" t="s">
        <v>65</v>
      </c>
      <c r="R17" s="2">
        <v>29.7</v>
      </c>
      <c r="S17" s="36" t="s">
        <v>36</v>
      </c>
      <c r="T17" s="2" t="s">
        <v>108</v>
      </c>
      <c r="U17" s="45" t="s">
        <v>152</v>
      </c>
      <c r="V17" s="19" t="s">
        <v>49</v>
      </c>
      <c r="W17" s="19" t="s">
        <v>49</v>
      </c>
      <c r="X17" s="19" t="s">
        <v>49</v>
      </c>
      <c r="Y17" s="19" t="s">
        <v>49</v>
      </c>
      <c r="Z17" s="2" t="s">
        <v>44</v>
      </c>
      <c r="AA17" s="2" t="s">
        <v>4</v>
      </c>
      <c r="AB17" s="2" t="s">
        <v>44</v>
      </c>
      <c r="AC17" s="32">
        <v>83</v>
      </c>
      <c r="AD17" s="36" t="s">
        <v>44</v>
      </c>
      <c r="AE17" s="19" t="s">
        <v>104</v>
      </c>
      <c r="AF17" s="2" t="s">
        <v>116</v>
      </c>
      <c r="AG17" s="2" t="s">
        <v>44</v>
      </c>
      <c r="AH17" s="19">
        <v>0.2</v>
      </c>
    </row>
    <row r="18" spans="1:34" ht="14.5" x14ac:dyDescent="0.35">
      <c r="A18" s="39" t="s">
        <v>74</v>
      </c>
      <c r="B18" t="s">
        <v>2</v>
      </c>
      <c r="C18" t="s">
        <v>157</v>
      </c>
      <c r="D18" s="18" t="s">
        <v>33</v>
      </c>
      <c r="E18" s="6" t="s">
        <v>127</v>
      </c>
      <c r="F18" s="6" t="s">
        <v>62</v>
      </c>
      <c r="G18" s="6" t="s">
        <v>44</v>
      </c>
      <c r="H18" s="6" t="s">
        <v>36</v>
      </c>
      <c r="I18" s="6" t="s">
        <v>36</v>
      </c>
      <c r="J18" s="6" t="s">
        <v>36</v>
      </c>
      <c r="K18" s="19">
        <v>14</v>
      </c>
      <c r="L18" s="6" t="s">
        <v>36</v>
      </c>
      <c r="M18" s="6" t="s">
        <v>36</v>
      </c>
      <c r="N18" s="19">
        <v>98.1</v>
      </c>
      <c r="O18" s="6">
        <v>30</v>
      </c>
      <c r="P18" s="2" t="s">
        <v>125</v>
      </c>
      <c r="Q18" s="2" t="s">
        <v>49</v>
      </c>
      <c r="R18" s="2">
        <v>14</v>
      </c>
      <c r="S18" s="36" t="s">
        <v>36</v>
      </c>
      <c r="T18" s="2" t="s">
        <v>120</v>
      </c>
      <c r="U18" s="46" t="s">
        <v>49</v>
      </c>
      <c r="V18" s="19" t="s">
        <v>123</v>
      </c>
      <c r="W18" s="2" t="s">
        <v>150</v>
      </c>
      <c r="X18" s="6" t="s">
        <v>62</v>
      </c>
      <c r="Y18" s="2" t="s">
        <v>150</v>
      </c>
      <c r="Z18" s="2" t="s">
        <v>108</v>
      </c>
      <c r="AA18" s="2" t="s">
        <v>129</v>
      </c>
      <c r="AB18" s="2" t="s">
        <v>129</v>
      </c>
      <c r="AC18" s="32" t="s">
        <v>130</v>
      </c>
      <c r="AD18" s="36" t="s">
        <v>44</v>
      </c>
      <c r="AE18" s="19" t="s">
        <v>104</v>
      </c>
      <c r="AF18" s="2" t="s">
        <v>116</v>
      </c>
      <c r="AG18" s="2" t="s">
        <v>44</v>
      </c>
      <c r="AH18" s="19">
        <v>0.2</v>
      </c>
    </row>
    <row r="19" spans="1:34" ht="14.5" x14ac:dyDescent="0.35">
      <c r="A19" s="39" t="s">
        <v>75</v>
      </c>
      <c r="B19" t="s">
        <v>2</v>
      </c>
      <c r="C19" t="s">
        <v>157</v>
      </c>
      <c r="D19" s="18" t="s">
        <v>33</v>
      </c>
      <c r="E19" s="6" t="s">
        <v>127</v>
      </c>
      <c r="F19" s="6" t="s">
        <v>62</v>
      </c>
      <c r="G19" s="6" t="s">
        <v>44</v>
      </c>
      <c r="H19" s="6" t="s">
        <v>36</v>
      </c>
      <c r="I19" s="6" t="s">
        <v>36</v>
      </c>
      <c r="J19" s="6" t="s">
        <v>36</v>
      </c>
      <c r="K19" s="19">
        <v>24</v>
      </c>
      <c r="L19" s="6" t="s">
        <v>36</v>
      </c>
      <c r="M19" s="6" t="s">
        <v>36</v>
      </c>
      <c r="N19" s="19">
        <v>98</v>
      </c>
      <c r="O19" s="6">
        <v>30</v>
      </c>
      <c r="P19" s="2" t="s">
        <v>125</v>
      </c>
      <c r="Q19" s="2" t="s">
        <v>49</v>
      </c>
      <c r="R19" s="2">
        <v>24</v>
      </c>
      <c r="S19" s="36" t="s">
        <v>36</v>
      </c>
      <c r="T19" s="2" t="s">
        <v>120</v>
      </c>
      <c r="U19" s="46" t="s">
        <v>49</v>
      </c>
      <c r="V19" s="19" t="s">
        <v>123</v>
      </c>
      <c r="W19" s="2" t="s">
        <v>150</v>
      </c>
      <c r="X19" s="6" t="s">
        <v>62</v>
      </c>
      <c r="Y19" s="2" t="s">
        <v>150</v>
      </c>
      <c r="Z19" s="2" t="s">
        <v>108</v>
      </c>
      <c r="AA19" s="2" t="s">
        <v>129</v>
      </c>
      <c r="AB19" s="2" t="s">
        <v>129</v>
      </c>
      <c r="AC19" s="32" t="s">
        <v>130</v>
      </c>
      <c r="AD19" s="36" t="s">
        <v>44</v>
      </c>
      <c r="AE19" s="19" t="s">
        <v>104</v>
      </c>
      <c r="AF19" s="2" t="s">
        <v>116</v>
      </c>
      <c r="AG19" s="2" t="s">
        <v>44</v>
      </c>
      <c r="AH19" s="19">
        <v>0.2</v>
      </c>
    </row>
    <row r="20" spans="1:34" ht="14.5" x14ac:dyDescent="0.35">
      <c r="A20" s="39" t="s">
        <v>76</v>
      </c>
      <c r="B20" t="s">
        <v>2</v>
      </c>
      <c r="C20" t="s">
        <v>157</v>
      </c>
      <c r="D20" s="18" t="s">
        <v>33</v>
      </c>
      <c r="E20" s="6" t="s">
        <v>127</v>
      </c>
      <c r="F20" s="6" t="s">
        <v>62</v>
      </c>
      <c r="G20" s="6" t="s">
        <v>44</v>
      </c>
      <c r="H20" s="6" t="s">
        <v>36</v>
      </c>
      <c r="I20" s="6" t="s">
        <v>36</v>
      </c>
      <c r="J20" s="6" t="s">
        <v>36</v>
      </c>
      <c r="K20" s="19">
        <v>33</v>
      </c>
      <c r="L20" s="6" t="s">
        <v>36</v>
      </c>
      <c r="M20" s="6" t="s">
        <v>36</v>
      </c>
      <c r="N20" s="19">
        <v>97.7</v>
      </c>
      <c r="O20" s="6">
        <v>30</v>
      </c>
      <c r="P20" s="2" t="s">
        <v>125</v>
      </c>
      <c r="Q20" s="2" t="s">
        <v>49</v>
      </c>
      <c r="R20" s="2">
        <v>34.700000000000003</v>
      </c>
      <c r="S20" s="36" t="s">
        <v>36</v>
      </c>
      <c r="T20" s="2" t="s">
        <v>120</v>
      </c>
      <c r="U20" s="46" t="s">
        <v>49</v>
      </c>
      <c r="V20" s="19" t="s">
        <v>123</v>
      </c>
      <c r="W20" s="2" t="s">
        <v>150</v>
      </c>
      <c r="X20" s="6" t="s">
        <v>62</v>
      </c>
      <c r="Y20" s="2" t="s">
        <v>150</v>
      </c>
      <c r="Z20" s="2" t="s">
        <v>108</v>
      </c>
      <c r="AA20" s="2" t="s">
        <v>129</v>
      </c>
      <c r="AB20" s="2" t="s">
        <v>129</v>
      </c>
      <c r="AC20" s="32" t="s">
        <v>130</v>
      </c>
      <c r="AD20" s="36" t="s">
        <v>44</v>
      </c>
      <c r="AE20" s="2" t="s">
        <v>3</v>
      </c>
      <c r="AF20" s="2" t="s">
        <v>116</v>
      </c>
      <c r="AG20" s="2" t="s">
        <v>44</v>
      </c>
      <c r="AH20" s="2">
        <v>0.23</v>
      </c>
    </row>
    <row r="21" spans="1:34" ht="14.5" x14ac:dyDescent="0.35">
      <c r="A21" s="39" t="s">
        <v>77</v>
      </c>
      <c r="B21" t="s">
        <v>2</v>
      </c>
      <c r="C21" t="s">
        <v>157</v>
      </c>
      <c r="D21" s="18" t="s">
        <v>33</v>
      </c>
      <c r="E21" s="6" t="s">
        <v>127</v>
      </c>
      <c r="F21" s="6" t="s">
        <v>62</v>
      </c>
      <c r="G21" s="6" t="s">
        <v>44</v>
      </c>
      <c r="H21" s="6" t="s">
        <v>36</v>
      </c>
      <c r="I21" s="6" t="s">
        <v>36</v>
      </c>
      <c r="J21" s="6" t="s">
        <v>36</v>
      </c>
      <c r="K21" s="19">
        <v>40</v>
      </c>
      <c r="L21" s="6" t="s">
        <v>36</v>
      </c>
      <c r="M21" s="6" t="s">
        <v>36</v>
      </c>
      <c r="N21" s="19">
        <v>97.7</v>
      </c>
      <c r="O21" s="6">
        <v>30</v>
      </c>
      <c r="P21" s="2" t="s">
        <v>125</v>
      </c>
      <c r="Q21" s="2" t="s">
        <v>49</v>
      </c>
      <c r="R21" s="2">
        <v>39.799999999999997</v>
      </c>
      <c r="S21" s="36" t="s">
        <v>36</v>
      </c>
      <c r="T21" s="2" t="s">
        <v>120</v>
      </c>
      <c r="U21" s="46" t="s">
        <v>49</v>
      </c>
      <c r="V21" s="19" t="s">
        <v>123</v>
      </c>
      <c r="W21" s="2" t="s">
        <v>150</v>
      </c>
      <c r="X21" s="6" t="s">
        <v>62</v>
      </c>
      <c r="Y21" s="2" t="s">
        <v>150</v>
      </c>
      <c r="Z21" s="2" t="s">
        <v>108</v>
      </c>
      <c r="AA21" s="2" t="s">
        <v>129</v>
      </c>
      <c r="AB21" s="2" t="s">
        <v>129</v>
      </c>
      <c r="AC21" s="32" t="s">
        <v>130</v>
      </c>
      <c r="AD21" s="36" t="s">
        <v>44</v>
      </c>
      <c r="AE21" s="2" t="s">
        <v>3</v>
      </c>
      <c r="AF21" s="2" t="s">
        <v>116</v>
      </c>
      <c r="AG21" s="2" t="s">
        <v>44</v>
      </c>
      <c r="AH21" s="2">
        <v>0.23</v>
      </c>
    </row>
    <row r="22" spans="1:34" ht="14.5" x14ac:dyDescent="0.35">
      <c r="A22" s="39" t="s">
        <v>78</v>
      </c>
      <c r="B22" t="s">
        <v>2</v>
      </c>
      <c r="C22" t="s">
        <v>157</v>
      </c>
      <c r="D22" s="18" t="s">
        <v>33</v>
      </c>
      <c r="E22" s="6" t="s">
        <v>127</v>
      </c>
      <c r="F22" s="6" t="s">
        <v>62</v>
      </c>
      <c r="G22" s="6" t="s">
        <v>44</v>
      </c>
      <c r="H22" s="6" t="s">
        <v>36</v>
      </c>
      <c r="I22" s="6" t="s">
        <v>36</v>
      </c>
      <c r="J22" s="6" t="s">
        <v>36</v>
      </c>
      <c r="K22" s="19">
        <v>20</v>
      </c>
      <c r="L22" s="6" t="s">
        <v>36</v>
      </c>
      <c r="M22" s="6" t="s">
        <v>36</v>
      </c>
      <c r="N22" s="19">
        <v>98.2</v>
      </c>
      <c r="O22" s="6">
        <v>30</v>
      </c>
      <c r="P22" s="2" t="s">
        <v>124</v>
      </c>
      <c r="Q22" s="2" t="s">
        <v>65</v>
      </c>
      <c r="R22" s="2">
        <v>28</v>
      </c>
      <c r="S22" s="36" t="s">
        <v>36</v>
      </c>
      <c r="T22" s="2" t="s">
        <v>108</v>
      </c>
      <c r="U22" s="45" t="s">
        <v>152</v>
      </c>
      <c r="V22" s="19" t="s">
        <v>49</v>
      </c>
      <c r="W22" s="19" t="s">
        <v>49</v>
      </c>
      <c r="X22" s="19" t="s">
        <v>49</v>
      </c>
      <c r="Y22" s="19" t="s">
        <v>49</v>
      </c>
      <c r="Z22" s="2" t="s">
        <v>44</v>
      </c>
      <c r="AA22" s="2" t="s">
        <v>4</v>
      </c>
      <c r="AB22" s="2" t="s">
        <v>44</v>
      </c>
      <c r="AC22" s="32">
        <v>83</v>
      </c>
      <c r="AD22" s="36" t="s">
        <v>44</v>
      </c>
      <c r="AE22" s="19" t="s">
        <v>104</v>
      </c>
      <c r="AF22" s="2" t="s">
        <v>116</v>
      </c>
      <c r="AG22" s="2" t="s">
        <v>44</v>
      </c>
      <c r="AH22" s="19">
        <v>0.2</v>
      </c>
    </row>
    <row r="23" spans="1:34" ht="14.5" x14ac:dyDescent="0.35">
      <c r="A23" s="39" t="s">
        <v>79</v>
      </c>
      <c r="B23" t="s">
        <v>2</v>
      </c>
      <c r="C23" t="s">
        <v>157</v>
      </c>
      <c r="D23" s="18" t="s">
        <v>33</v>
      </c>
      <c r="E23" s="6" t="s">
        <v>127</v>
      </c>
      <c r="F23" s="6" t="s">
        <v>62</v>
      </c>
      <c r="G23" s="6" t="s">
        <v>44</v>
      </c>
      <c r="H23" s="6" t="s">
        <v>36</v>
      </c>
      <c r="I23" s="6" t="s">
        <v>36</v>
      </c>
      <c r="J23" s="6" t="s">
        <v>36</v>
      </c>
      <c r="K23" s="19">
        <v>28</v>
      </c>
      <c r="L23" s="6" t="s">
        <v>36</v>
      </c>
      <c r="M23" s="6" t="s">
        <v>36</v>
      </c>
      <c r="N23" s="19">
        <v>97.7</v>
      </c>
      <c r="O23" s="6">
        <v>30</v>
      </c>
      <c r="P23" s="2" t="s">
        <v>124</v>
      </c>
      <c r="Q23" s="2" t="s">
        <v>65</v>
      </c>
      <c r="R23" s="2">
        <v>34.700000000000003</v>
      </c>
      <c r="S23" s="36" t="s">
        <v>36</v>
      </c>
      <c r="T23" s="2" t="s">
        <v>108</v>
      </c>
      <c r="U23" s="45" t="s">
        <v>152</v>
      </c>
      <c r="V23" s="19" t="s">
        <v>49</v>
      </c>
      <c r="W23" s="19" t="s">
        <v>49</v>
      </c>
      <c r="X23" s="19" t="s">
        <v>49</v>
      </c>
      <c r="Y23" s="19" t="s">
        <v>49</v>
      </c>
      <c r="Z23" s="2" t="s">
        <v>44</v>
      </c>
      <c r="AA23" s="2" t="s">
        <v>4</v>
      </c>
      <c r="AB23" s="2" t="s">
        <v>44</v>
      </c>
      <c r="AC23" s="32">
        <v>81</v>
      </c>
      <c r="AD23" s="36" t="s">
        <v>44</v>
      </c>
      <c r="AE23" s="2" t="s">
        <v>3</v>
      </c>
      <c r="AF23" s="2" t="s">
        <v>116</v>
      </c>
      <c r="AG23" s="2" t="s">
        <v>44</v>
      </c>
      <c r="AH23" s="2">
        <v>0.23</v>
      </c>
    </row>
    <row r="24" spans="1:34" ht="14.5" x14ac:dyDescent="0.35">
      <c r="A24" s="39" t="s">
        <v>80</v>
      </c>
      <c r="B24" t="s">
        <v>102</v>
      </c>
      <c r="C24" t="s">
        <v>157</v>
      </c>
      <c r="D24" s="18" t="s">
        <v>33</v>
      </c>
      <c r="E24" s="6" t="s">
        <v>127</v>
      </c>
      <c r="F24" s="6" t="s">
        <v>62</v>
      </c>
      <c r="G24" s="6" t="s">
        <v>44</v>
      </c>
      <c r="H24" s="6" t="s">
        <v>36</v>
      </c>
      <c r="I24" s="6" t="s">
        <v>36</v>
      </c>
      <c r="J24" s="6" t="s">
        <v>36</v>
      </c>
      <c r="K24" s="19">
        <v>39</v>
      </c>
      <c r="L24" s="6" t="s">
        <v>36</v>
      </c>
      <c r="M24" s="6" t="s">
        <v>36</v>
      </c>
      <c r="N24" s="19">
        <v>97</v>
      </c>
      <c r="O24" s="6">
        <v>30</v>
      </c>
      <c r="P24" s="2" t="s">
        <v>124</v>
      </c>
      <c r="Q24" s="2" t="s">
        <v>65</v>
      </c>
      <c r="R24" s="2">
        <v>40</v>
      </c>
      <c r="S24" s="36" t="s">
        <v>36</v>
      </c>
      <c r="T24" s="2" t="s">
        <v>108</v>
      </c>
      <c r="U24" s="45" t="s">
        <v>152</v>
      </c>
      <c r="V24" s="19" t="s">
        <v>49</v>
      </c>
      <c r="W24" s="19" t="s">
        <v>49</v>
      </c>
      <c r="X24" s="19" t="s">
        <v>49</v>
      </c>
      <c r="Y24" s="19" t="s">
        <v>49</v>
      </c>
      <c r="Z24" s="2" t="s">
        <v>44</v>
      </c>
      <c r="AA24" s="2" t="s">
        <v>4</v>
      </c>
      <c r="AB24" s="2" t="s">
        <v>44</v>
      </c>
      <c r="AC24" s="32">
        <v>83</v>
      </c>
      <c r="AD24" s="36" t="s">
        <v>44</v>
      </c>
      <c r="AE24" s="19" t="s">
        <v>106</v>
      </c>
      <c r="AF24" s="2" t="s">
        <v>116</v>
      </c>
      <c r="AG24" s="2" t="s">
        <v>44</v>
      </c>
      <c r="AH24" s="2">
        <v>0.23</v>
      </c>
    </row>
    <row r="25" spans="1:34" ht="14.5" x14ac:dyDescent="0.35">
      <c r="A25" s="38" t="s">
        <v>135</v>
      </c>
      <c r="B25" t="s">
        <v>2</v>
      </c>
      <c r="C25" t="s">
        <v>157</v>
      </c>
      <c r="D25" s="18" t="s">
        <v>33</v>
      </c>
      <c r="E25" s="6" t="s">
        <v>127</v>
      </c>
      <c r="F25" s="6" t="s">
        <v>62</v>
      </c>
      <c r="G25" s="6" t="s">
        <v>44</v>
      </c>
      <c r="H25" s="6" t="s">
        <v>36</v>
      </c>
      <c r="I25" s="6" t="s">
        <v>36</v>
      </c>
      <c r="J25" s="6" t="s">
        <v>36</v>
      </c>
      <c r="K25" s="19">
        <v>34</v>
      </c>
      <c r="L25" s="6" t="s">
        <v>36</v>
      </c>
      <c r="M25" s="6" t="s">
        <v>36</v>
      </c>
      <c r="N25" s="19">
        <v>98.8</v>
      </c>
      <c r="O25" s="6">
        <v>30</v>
      </c>
      <c r="P25" s="2" t="s">
        <v>124</v>
      </c>
      <c r="Q25" s="2" t="s">
        <v>65</v>
      </c>
      <c r="R25" s="2">
        <v>44.6</v>
      </c>
      <c r="S25" s="36" t="s">
        <v>36</v>
      </c>
      <c r="T25" s="2" t="s">
        <v>108</v>
      </c>
      <c r="U25" s="45" t="s">
        <v>152</v>
      </c>
      <c r="V25" s="19" t="s">
        <v>49</v>
      </c>
      <c r="W25" s="19" t="s">
        <v>49</v>
      </c>
      <c r="X25" s="19" t="s">
        <v>49</v>
      </c>
      <c r="Y25" s="19" t="s">
        <v>49</v>
      </c>
      <c r="Z25" s="2" t="s">
        <v>44</v>
      </c>
      <c r="AA25" s="2" t="s">
        <v>4</v>
      </c>
      <c r="AB25" s="2" t="s">
        <v>44</v>
      </c>
      <c r="AC25" s="32">
        <v>86</v>
      </c>
      <c r="AD25" s="36" t="s">
        <v>44</v>
      </c>
      <c r="AE25" s="19" t="s">
        <v>140</v>
      </c>
      <c r="AF25" s="2" t="s">
        <v>116</v>
      </c>
      <c r="AG25" s="2" t="s">
        <v>44</v>
      </c>
      <c r="AH25" s="2">
        <v>0.2</v>
      </c>
    </row>
    <row r="26" spans="1:34" ht="14.5" x14ac:dyDescent="0.35">
      <c r="A26" s="39" t="s">
        <v>81</v>
      </c>
      <c r="B26" t="s">
        <v>2</v>
      </c>
      <c r="C26" t="s">
        <v>157</v>
      </c>
      <c r="D26" s="18" t="s">
        <v>33</v>
      </c>
      <c r="E26" s="6" t="s">
        <v>127</v>
      </c>
      <c r="F26" s="6" t="s">
        <v>62</v>
      </c>
      <c r="G26" s="6" t="s">
        <v>44</v>
      </c>
      <c r="H26" s="6" t="s">
        <v>36</v>
      </c>
      <c r="I26" s="6" t="s">
        <v>36</v>
      </c>
      <c r="J26" s="6" t="s">
        <v>36</v>
      </c>
      <c r="K26" s="19">
        <v>19</v>
      </c>
      <c r="L26" s="6" t="s">
        <v>36</v>
      </c>
      <c r="M26" s="6" t="s">
        <v>36</v>
      </c>
      <c r="N26" s="19">
        <v>98.7</v>
      </c>
      <c r="O26" s="6">
        <v>30</v>
      </c>
      <c r="P26" s="2" t="s">
        <v>125</v>
      </c>
      <c r="Q26" s="2" t="s">
        <v>49</v>
      </c>
      <c r="R26" s="2">
        <v>19.3</v>
      </c>
      <c r="S26" s="36" t="s">
        <v>36</v>
      </c>
      <c r="T26" s="2" t="s">
        <v>120</v>
      </c>
      <c r="U26" s="46" t="s">
        <v>49</v>
      </c>
      <c r="V26" s="19" t="s">
        <v>123</v>
      </c>
      <c r="W26" s="2" t="s">
        <v>150</v>
      </c>
      <c r="X26" s="6" t="s">
        <v>62</v>
      </c>
      <c r="Y26" s="2" t="s">
        <v>150</v>
      </c>
      <c r="Z26" s="2" t="s">
        <v>108</v>
      </c>
      <c r="AA26" s="2" t="s">
        <v>129</v>
      </c>
      <c r="AB26" s="2" t="s">
        <v>129</v>
      </c>
      <c r="AC26" s="32" t="s">
        <v>130</v>
      </c>
      <c r="AD26" s="36" t="s">
        <v>44</v>
      </c>
      <c r="AE26" s="2" t="s">
        <v>3</v>
      </c>
      <c r="AF26" s="2" t="s">
        <v>116</v>
      </c>
      <c r="AG26" s="2" t="s">
        <v>44</v>
      </c>
      <c r="AH26" s="2">
        <v>0.23</v>
      </c>
    </row>
    <row r="27" spans="1:34" ht="14.5" x14ac:dyDescent="0.35">
      <c r="A27" s="39" t="s">
        <v>82</v>
      </c>
      <c r="B27" t="s">
        <v>2</v>
      </c>
      <c r="C27" t="s">
        <v>157</v>
      </c>
      <c r="D27" s="18" t="s">
        <v>33</v>
      </c>
      <c r="E27" s="6" t="s">
        <v>127</v>
      </c>
      <c r="F27" s="6" t="s">
        <v>62</v>
      </c>
      <c r="G27" s="6" t="s">
        <v>44</v>
      </c>
      <c r="H27" s="6" t="s">
        <v>36</v>
      </c>
      <c r="I27" s="6" t="s">
        <v>36</v>
      </c>
      <c r="J27" s="6" t="s">
        <v>36</v>
      </c>
      <c r="K27" s="19">
        <v>30</v>
      </c>
      <c r="L27" s="6" t="s">
        <v>36</v>
      </c>
      <c r="M27" s="6" t="s">
        <v>36</v>
      </c>
      <c r="N27" s="19">
        <v>98.7</v>
      </c>
      <c r="O27" s="6">
        <v>30</v>
      </c>
      <c r="P27" s="2" t="s">
        <v>125</v>
      </c>
      <c r="Q27" s="2" t="s">
        <v>49</v>
      </c>
      <c r="R27" s="2">
        <v>30.2</v>
      </c>
      <c r="S27" s="36" t="s">
        <v>36</v>
      </c>
      <c r="T27" s="2" t="s">
        <v>120</v>
      </c>
      <c r="U27" s="46" t="s">
        <v>49</v>
      </c>
      <c r="V27" s="19" t="s">
        <v>123</v>
      </c>
      <c r="W27" s="2" t="s">
        <v>150</v>
      </c>
      <c r="X27" s="6" t="s">
        <v>62</v>
      </c>
      <c r="Y27" s="2" t="s">
        <v>150</v>
      </c>
      <c r="Z27" s="2" t="s">
        <v>108</v>
      </c>
      <c r="AA27" s="2" t="s">
        <v>129</v>
      </c>
      <c r="AB27" s="2" t="s">
        <v>129</v>
      </c>
      <c r="AC27" s="32" t="s">
        <v>130</v>
      </c>
      <c r="AD27" s="36" t="s">
        <v>44</v>
      </c>
      <c r="AE27" s="2" t="s">
        <v>3</v>
      </c>
      <c r="AF27" s="2" t="s">
        <v>116</v>
      </c>
      <c r="AG27" s="2" t="s">
        <v>44</v>
      </c>
      <c r="AH27" s="2">
        <v>0.23</v>
      </c>
    </row>
    <row r="28" spans="1:34" ht="14.5" x14ac:dyDescent="0.35">
      <c r="A28" s="39" t="s">
        <v>83</v>
      </c>
      <c r="B28" t="s">
        <v>2</v>
      </c>
      <c r="C28" t="s">
        <v>157</v>
      </c>
      <c r="D28" s="18" t="s">
        <v>33</v>
      </c>
      <c r="E28" s="6" t="s">
        <v>127</v>
      </c>
      <c r="F28" s="6" t="s">
        <v>62</v>
      </c>
      <c r="G28" s="6" t="s">
        <v>44</v>
      </c>
      <c r="H28" s="6" t="s">
        <v>36</v>
      </c>
      <c r="I28" s="6" t="s">
        <v>36</v>
      </c>
      <c r="J28" s="6" t="s">
        <v>36</v>
      </c>
      <c r="K28" s="19">
        <v>42</v>
      </c>
      <c r="L28" s="6" t="s">
        <v>36</v>
      </c>
      <c r="M28" s="6" t="s">
        <v>36</v>
      </c>
      <c r="N28" s="19">
        <v>99.3</v>
      </c>
      <c r="O28" s="6">
        <v>30</v>
      </c>
      <c r="P28" s="2" t="s">
        <v>125</v>
      </c>
      <c r="Q28" s="2" t="s">
        <v>49</v>
      </c>
      <c r="R28" s="2">
        <v>43.5</v>
      </c>
      <c r="S28" s="36" t="s">
        <v>36</v>
      </c>
      <c r="T28" s="2" t="s">
        <v>120</v>
      </c>
      <c r="U28" s="46" t="s">
        <v>49</v>
      </c>
      <c r="V28" s="19" t="s">
        <v>123</v>
      </c>
      <c r="W28" s="2" t="s">
        <v>150</v>
      </c>
      <c r="X28" s="6" t="s">
        <v>62</v>
      </c>
      <c r="Y28" s="2" t="s">
        <v>150</v>
      </c>
      <c r="Z28" s="2" t="s">
        <v>108</v>
      </c>
      <c r="AA28" s="2" t="s">
        <v>129</v>
      </c>
      <c r="AB28" s="2" t="s">
        <v>129</v>
      </c>
      <c r="AC28" s="32" t="s">
        <v>130</v>
      </c>
      <c r="AD28" s="36" t="s">
        <v>44</v>
      </c>
      <c r="AE28" s="2" t="s">
        <v>3</v>
      </c>
      <c r="AF28" s="2" t="s">
        <v>116</v>
      </c>
      <c r="AG28" s="2" t="s">
        <v>44</v>
      </c>
      <c r="AH28" s="2">
        <v>0.23</v>
      </c>
    </row>
    <row r="29" spans="1:34" ht="14.5" x14ac:dyDescent="0.35">
      <c r="A29" s="39" t="s">
        <v>84</v>
      </c>
      <c r="B29" t="s">
        <v>102</v>
      </c>
      <c r="C29" t="s">
        <v>157</v>
      </c>
      <c r="D29" s="18" t="s">
        <v>33</v>
      </c>
      <c r="E29" s="6" t="s">
        <v>127</v>
      </c>
      <c r="F29" s="6" t="s">
        <v>62</v>
      </c>
      <c r="G29" s="6" t="s">
        <v>44</v>
      </c>
      <c r="H29" s="6" t="s">
        <v>36</v>
      </c>
      <c r="I29" s="6" t="s">
        <v>36</v>
      </c>
      <c r="J29" s="6" t="s">
        <v>36</v>
      </c>
      <c r="K29" s="19">
        <v>23</v>
      </c>
      <c r="L29" s="6" t="s">
        <v>36</v>
      </c>
      <c r="M29" s="6" t="s">
        <v>36</v>
      </c>
      <c r="N29" s="19">
        <v>97.8</v>
      </c>
      <c r="O29" s="6">
        <v>30</v>
      </c>
      <c r="P29" s="2" t="s">
        <v>126</v>
      </c>
      <c r="Q29" s="2" t="s">
        <v>65</v>
      </c>
      <c r="R29" s="2">
        <v>29.7</v>
      </c>
      <c r="S29" s="36" t="s">
        <v>36</v>
      </c>
      <c r="T29" s="2" t="s">
        <v>44</v>
      </c>
      <c r="U29" s="46" t="s">
        <v>49</v>
      </c>
      <c r="V29" s="19" t="s">
        <v>123</v>
      </c>
      <c r="W29" s="19" t="s">
        <v>49</v>
      </c>
      <c r="X29" s="19" t="s">
        <v>49</v>
      </c>
      <c r="Y29" s="19" t="s">
        <v>49</v>
      </c>
      <c r="Z29" s="2" t="s">
        <v>44</v>
      </c>
      <c r="AA29" s="2" t="s">
        <v>4</v>
      </c>
      <c r="AB29" s="2" t="s">
        <v>44</v>
      </c>
      <c r="AC29" s="32">
        <v>81</v>
      </c>
      <c r="AD29" s="36" t="s">
        <v>44</v>
      </c>
      <c r="AE29" s="19" t="s">
        <v>104</v>
      </c>
      <c r="AF29" s="2" t="s">
        <v>116</v>
      </c>
      <c r="AG29" s="2" t="s">
        <v>44</v>
      </c>
      <c r="AH29" s="19">
        <v>0.2</v>
      </c>
    </row>
    <row r="30" spans="1:34" ht="14.5" x14ac:dyDescent="0.35">
      <c r="A30" s="38" t="s">
        <v>136</v>
      </c>
      <c r="B30" t="s">
        <v>2</v>
      </c>
      <c r="C30" t="s">
        <v>157</v>
      </c>
      <c r="D30" s="18" t="s">
        <v>33</v>
      </c>
      <c r="E30" s="6" t="s">
        <v>127</v>
      </c>
      <c r="F30" s="6" t="s">
        <v>62</v>
      </c>
      <c r="G30" s="6" t="s">
        <v>44</v>
      </c>
      <c r="H30" s="6" t="s">
        <v>36</v>
      </c>
      <c r="I30" s="6" t="s">
        <v>36</v>
      </c>
      <c r="J30" s="6" t="s">
        <v>36</v>
      </c>
      <c r="K30" s="19">
        <v>24</v>
      </c>
      <c r="L30" s="6" t="s">
        <v>36</v>
      </c>
      <c r="M30" s="6" t="s">
        <v>36</v>
      </c>
      <c r="N30" s="19">
        <v>98.7</v>
      </c>
      <c r="O30" s="6">
        <v>30</v>
      </c>
      <c r="P30" s="2" t="s">
        <v>126</v>
      </c>
      <c r="Q30" s="2" t="s">
        <v>65</v>
      </c>
      <c r="R30" s="2">
        <v>30.7</v>
      </c>
      <c r="S30" s="36" t="s">
        <v>36</v>
      </c>
      <c r="T30" s="2" t="s">
        <v>44</v>
      </c>
      <c r="U30" s="46" t="s">
        <v>49</v>
      </c>
      <c r="V30" s="19" t="s">
        <v>123</v>
      </c>
      <c r="W30" s="19" t="s">
        <v>49</v>
      </c>
      <c r="X30" s="19" t="s">
        <v>49</v>
      </c>
      <c r="Y30" s="19" t="s">
        <v>49</v>
      </c>
      <c r="Z30" s="2" t="s">
        <v>44</v>
      </c>
      <c r="AA30" s="2" t="s">
        <v>4</v>
      </c>
      <c r="AB30" s="2" t="s">
        <v>44</v>
      </c>
      <c r="AC30" s="32">
        <v>83</v>
      </c>
      <c r="AD30" s="36" t="s">
        <v>44</v>
      </c>
      <c r="AE30" s="19" t="s">
        <v>141</v>
      </c>
      <c r="AF30" s="2" t="s">
        <v>116</v>
      </c>
      <c r="AG30" s="2" t="s">
        <v>44</v>
      </c>
      <c r="AH30" s="19">
        <v>0.2</v>
      </c>
    </row>
    <row r="31" spans="1:34" ht="14.5" x14ac:dyDescent="0.35">
      <c r="A31" s="39" t="s">
        <v>85</v>
      </c>
      <c r="B31" t="s">
        <v>102</v>
      </c>
      <c r="C31" t="s">
        <v>157</v>
      </c>
      <c r="D31" s="18" t="s">
        <v>33</v>
      </c>
      <c r="E31" s="6" t="s">
        <v>127</v>
      </c>
      <c r="F31" s="6" t="s">
        <v>62</v>
      </c>
      <c r="G31" s="6" t="s">
        <v>44</v>
      </c>
      <c r="H31" s="6" t="s">
        <v>36</v>
      </c>
      <c r="I31" s="6" t="s">
        <v>36</v>
      </c>
      <c r="J31" s="6" t="s">
        <v>36</v>
      </c>
      <c r="K31" s="19">
        <v>21</v>
      </c>
      <c r="L31" s="6" t="s">
        <v>36</v>
      </c>
      <c r="M31" s="6" t="s">
        <v>36</v>
      </c>
      <c r="N31" s="19">
        <v>96.5</v>
      </c>
      <c r="O31" s="6">
        <v>30</v>
      </c>
      <c r="P31" s="2" t="s">
        <v>126</v>
      </c>
      <c r="Q31" s="2" t="s">
        <v>65</v>
      </c>
      <c r="R31" s="2">
        <v>28</v>
      </c>
      <c r="S31" s="36" t="s">
        <v>36</v>
      </c>
      <c r="T31" s="2" t="s">
        <v>44</v>
      </c>
      <c r="U31" s="46" t="s">
        <v>49</v>
      </c>
      <c r="V31" s="19" t="s">
        <v>123</v>
      </c>
      <c r="W31" s="19" t="s">
        <v>49</v>
      </c>
      <c r="X31" s="19" t="s">
        <v>49</v>
      </c>
      <c r="Y31" s="19" t="s">
        <v>49</v>
      </c>
      <c r="Z31" s="2" t="s">
        <v>44</v>
      </c>
      <c r="AA31" s="2" t="s">
        <v>4</v>
      </c>
      <c r="AB31" s="2" t="s">
        <v>44</v>
      </c>
      <c r="AC31" s="32">
        <v>82</v>
      </c>
      <c r="AD31" s="36" t="s">
        <v>44</v>
      </c>
      <c r="AE31" s="2" t="s">
        <v>3</v>
      </c>
      <c r="AF31" s="2" t="s">
        <v>116</v>
      </c>
      <c r="AG31" s="2" t="s">
        <v>44</v>
      </c>
      <c r="AH31" s="2">
        <v>0.23</v>
      </c>
    </row>
    <row r="32" spans="1:34" ht="14.5" x14ac:dyDescent="0.35">
      <c r="A32" s="39" t="s">
        <v>86</v>
      </c>
      <c r="B32" t="s">
        <v>102</v>
      </c>
      <c r="C32" t="s">
        <v>157</v>
      </c>
      <c r="D32" s="18" t="s">
        <v>33</v>
      </c>
      <c r="E32" s="6" t="s">
        <v>127</v>
      </c>
      <c r="F32" s="6" t="s">
        <v>62</v>
      </c>
      <c r="G32" s="6" t="s">
        <v>44</v>
      </c>
      <c r="H32" s="6" t="s">
        <v>36</v>
      </c>
      <c r="I32" s="6" t="s">
        <v>36</v>
      </c>
      <c r="J32" s="6" t="s">
        <v>36</v>
      </c>
      <c r="K32" s="19">
        <v>22</v>
      </c>
      <c r="L32" s="6" t="s">
        <v>36</v>
      </c>
      <c r="M32" s="6" t="s">
        <v>36</v>
      </c>
      <c r="N32" s="19">
        <v>97.3</v>
      </c>
      <c r="O32" s="6">
        <v>30</v>
      </c>
      <c r="P32" s="2" t="s">
        <v>124</v>
      </c>
      <c r="Q32" s="2" t="s">
        <v>65</v>
      </c>
      <c r="R32" s="2">
        <v>29.7</v>
      </c>
      <c r="S32" s="36" t="s">
        <v>36</v>
      </c>
      <c r="T32" s="2" t="s">
        <v>108</v>
      </c>
      <c r="U32" s="45" t="s">
        <v>152</v>
      </c>
      <c r="V32" s="19" t="s">
        <v>49</v>
      </c>
      <c r="W32" s="19" t="s">
        <v>49</v>
      </c>
      <c r="X32" s="19" t="s">
        <v>49</v>
      </c>
      <c r="Y32" s="19" t="s">
        <v>49</v>
      </c>
      <c r="Z32" s="2" t="s">
        <v>44</v>
      </c>
      <c r="AA32" s="2" t="s">
        <v>4</v>
      </c>
      <c r="AB32" s="2" t="s">
        <v>44</v>
      </c>
      <c r="AC32" s="32">
        <v>82</v>
      </c>
      <c r="AD32" s="36" t="s">
        <v>44</v>
      </c>
      <c r="AE32" s="2" t="s">
        <v>3</v>
      </c>
      <c r="AF32" s="2" t="s">
        <v>116</v>
      </c>
      <c r="AG32" s="2" t="s">
        <v>44</v>
      </c>
      <c r="AH32" s="2">
        <v>0.23</v>
      </c>
    </row>
    <row r="33" spans="1:34" ht="14.5" x14ac:dyDescent="0.35">
      <c r="A33" s="39" t="s">
        <v>87</v>
      </c>
      <c r="B33" t="s">
        <v>102</v>
      </c>
      <c r="C33" t="s">
        <v>157</v>
      </c>
      <c r="D33" s="18" t="s">
        <v>33</v>
      </c>
      <c r="E33" s="6" t="s">
        <v>127</v>
      </c>
      <c r="F33" s="6" t="s">
        <v>62</v>
      </c>
      <c r="G33" s="6" t="s">
        <v>44</v>
      </c>
      <c r="H33" s="6" t="s">
        <v>36</v>
      </c>
      <c r="I33" s="6" t="s">
        <v>36</v>
      </c>
      <c r="J33" s="6" t="s">
        <v>36</v>
      </c>
      <c r="K33" s="19">
        <v>23</v>
      </c>
      <c r="L33" s="6" t="s">
        <v>36</v>
      </c>
      <c r="M33" s="6" t="s">
        <v>36</v>
      </c>
      <c r="N33" s="19">
        <v>97.8</v>
      </c>
      <c r="O33" s="6">
        <v>30</v>
      </c>
      <c r="P33" s="2" t="s">
        <v>124</v>
      </c>
      <c r="Q33" s="2" t="s">
        <v>65</v>
      </c>
      <c r="R33" s="2">
        <v>29.7</v>
      </c>
      <c r="S33" s="36" t="s">
        <v>36</v>
      </c>
      <c r="T33" s="2" t="s">
        <v>108</v>
      </c>
      <c r="U33" s="45" t="s">
        <v>152</v>
      </c>
      <c r="V33" s="19" t="s">
        <v>49</v>
      </c>
      <c r="W33" s="19" t="s">
        <v>49</v>
      </c>
      <c r="X33" s="19" t="s">
        <v>49</v>
      </c>
      <c r="Y33" s="19" t="s">
        <v>49</v>
      </c>
      <c r="Z33" s="2" t="s">
        <v>44</v>
      </c>
      <c r="AA33" s="2" t="s">
        <v>4</v>
      </c>
      <c r="AB33" s="2" t="s">
        <v>44</v>
      </c>
      <c r="AC33" s="32">
        <v>81</v>
      </c>
      <c r="AD33" s="36" t="s">
        <v>44</v>
      </c>
      <c r="AE33" s="2" t="s">
        <v>3</v>
      </c>
      <c r="AF33" s="2" t="s">
        <v>116</v>
      </c>
      <c r="AG33" s="2" t="s">
        <v>44</v>
      </c>
      <c r="AH33" s="2">
        <v>0.23</v>
      </c>
    </row>
    <row r="34" spans="1:34" ht="14.5" x14ac:dyDescent="0.35">
      <c r="A34" s="39" t="s">
        <v>88</v>
      </c>
      <c r="B34" t="s">
        <v>102</v>
      </c>
      <c r="C34" t="s">
        <v>157</v>
      </c>
      <c r="D34" s="18" t="s">
        <v>33</v>
      </c>
      <c r="E34" s="6" t="s">
        <v>127</v>
      </c>
      <c r="F34" s="6" t="s">
        <v>62</v>
      </c>
      <c r="G34" s="6" t="s">
        <v>44</v>
      </c>
      <c r="H34" s="6" t="s">
        <v>36</v>
      </c>
      <c r="I34" s="6" t="s">
        <v>36</v>
      </c>
      <c r="J34" s="6" t="s">
        <v>36</v>
      </c>
      <c r="K34" s="19">
        <v>13</v>
      </c>
      <c r="L34" s="6" t="s">
        <v>36</v>
      </c>
      <c r="M34" s="6" t="s">
        <v>36</v>
      </c>
      <c r="N34" s="19">
        <v>98</v>
      </c>
      <c r="O34" s="6">
        <v>30</v>
      </c>
      <c r="P34" s="2" t="s">
        <v>125</v>
      </c>
      <c r="Q34" s="2" t="s">
        <v>49</v>
      </c>
      <c r="R34" s="34" t="s">
        <v>128</v>
      </c>
      <c r="S34" s="36" t="s">
        <v>36</v>
      </c>
      <c r="T34" s="2" t="s">
        <v>120</v>
      </c>
      <c r="U34" s="46" t="s">
        <v>49</v>
      </c>
      <c r="V34" s="19" t="s">
        <v>123</v>
      </c>
      <c r="W34" s="2" t="s">
        <v>150</v>
      </c>
      <c r="X34" s="6" t="s">
        <v>62</v>
      </c>
      <c r="Y34" s="2" t="s">
        <v>150</v>
      </c>
      <c r="Z34" s="2" t="s">
        <v>108</v>
      </c>
      <c r="AA34" s="2" t="s">
        <v>129</v>
      </c>
      <c r="AB34" s="2" t="s">
        <v>129</v>
      </c>
      <c r="AC34" s="32" t="s">
        <v>130</v>
      </c>
      <c r="AD34" s="36" t="s">
        <v>44</v>
      </c>
      <c r="AE34" s="2" t="s">
        <v>3</v>
      </c>
      <c r="AF34" s="2" t="s">
        <v>116</v>
      </c>
      <c r="AG34" s="2" t="s">
        <v>44</v>
      </c>
      <c r="AH34" s="2">
        <v>0.23</v>
      </c>
    </row>
    <row r="35" spans="1:34" ht="14.5" x14ac:dyDescent="0.35">
      <c r="A35" s="39" t="s">
        <v>89</v>
      </c>
      <c r="B35" t="s">
        <v>102</v>
      </c>
      <c r="C35" t="s">
        <v>157</v>
      </c>
      <c r="D35" s="18" t="s">
        <v>33</v>
      </c>
      <c r="E35" s="6" t="s">
        <v>127</v>
      </c>
      <c r="F35" s="6" t="s">
        <v>62</v>
      </c>
      <c r="G35" s="6" t="s">
        <v>44</v>
      </c>
      <c r="H35" s="6" t="s">
        <v>36</v>
      </c>
      <c r="I35" s="6" t="s">
        <v>36</v>
      </c>
      <c r="J35" s="6" t="s">
        <v>36</v>
      </c>
      <c r="K35" s="19">
        <v>22</v>
      </c>
      <c r="L35" s="6" t="s">
        <v>36</v>
      </c>
      <c r="M35" s="6" t="s">
        <v>36</v>
      </c>
      <c r="N35" s="19">
        <v>97.3</v>
      </c>
      <c r="O35" s="6">
        <v>30</v>
      </c>
      <c r="P35" s="2" t="s">
        <v>126</v>
      </c>
      <c r="Q35" s="2" t="s">
        <v>65</v>
      </c>
      <c r="R35" s="2">
        <v>28</v>
      </c>
      <c r="S35" s="36" t="s">
        <v>36</v>
      </c>
      <c r="T35" s="2" t="s">
        <v>44</v>
      </c>
      <c r="U35" s="46" t="s">
        <v>49</v>
      </c>
      <c r="V35" s="19" t="s">
        <v>123</v>
      </c>
      <c r="W35" s="19" t="s">
        <v>49</v>
      </c>
      <c r="X35" s="19" t="s">
        <v>49</v>
      </c>
      <c r="Y35" s="19" t="s">
        <v>49</v>
      </c>
      <c r="Z35" s="2" t="s">
        <v>44</v>
      </c>
      <c r="AA35" s="2" t="s">
        <v>4</v>
      </c>
      <c r="AB35" s="2" t="s">
        <v>44</v>
      </c>
      <c r="AC35" s="32">
        <v>90</v>
      </c>
      <c r="AD35" s="36" t="s">
        <v>44</v>
      </c>
      <c r="AE35" s="2" t="s">
        <v>3</v>
      </c>
      <c r="AF35" s="2" t="s">
        <v>116</v>
      </c>
      <c r="AG35" s="2" t="s">
        <v>44</v>
      </c>
      <c r="AH35" s="2">
        <v>0.23</v>
      </c>
    </row>
    <row r="36" spans="1:34" ht="14.5" x14ac:dyDescent="0.35">
      <c r="A36" s="39" t="s">
        <v>90</v>
      </c>
      <c r="B36" t="s">
        <v>102</v>
      </c>
      <c r="C36" t="s">
        <v>157</v>
      </c>
      <c r="D36" s="18" t="s">
        <v>33</v>
      </c>
      <c r="E36" s="6" t="s">
        <v>127</v>
      </c>
      <c r="F36" s="6" t="s">
        <v>62</v>
      </c>
      <c r="G36" s="6" t="s">
        <v>44</v>
      </c>
      <c r="H36" s="6" t="s">
        <v>36</v>
      </c>
      <c r="I36" s="6" t="s">
        <v>36</v>
      </c>
      <c r="J36" s="6" t="s">
        <v>36</v>
      </c>
      <c r="K36" s="19">
        <v>29</v>
      </c>
      <c r="L36" s="6" t="s">
        <v>36</v>
      </c>
      <c r="M36" s="6" t="s">
        <v>36</v>
      </c>
      <c r="N36" s="19">
        <v>97.6</v>
      </c>
      <c r="O36" s="6">
        <v>30</v>
      </c>
      <c r="P36" s="2" t="s">
        <v>126</v>
      </c>
      <c r="Q36" s="2" t="s">
        <v>65</v>
      </c>
      <c r="R36" s="2">
        <v>30.5</v>
      </c>
      <c r="S36" s="36" t="s">
        <v>36</v>
      </c>
      <c r="T36" s="2" t="s">
        <v>44</v>
      </c>
      <c r="U36" s="46" t="s">
        <v>49</v>
      </c>
      <c r="V36" s="19" t="s">
        <v>123</v>
      </c>
      <c r="W36" s="19" t="s">
        <v>49</v>
      </c>
      <c r="X36" s="19" t="s">
        <v>49</v>
      </c>
      <c r="Y36" s="19" t="s">
        <v>49</v>
      </c>
      <c r="Z36" s="2" t="s">
        <v>44</v>
      </c>
      <c r="AA36" s="2" t="s">
        <v>4</v>
      </c>
      <c r="AB36" s="2" t="s">
        <v>44</v>
      </c>
      <c r="AC36" s="32">
        <v>88</v>
      </c>
      <c r="AD36" s="36" t="s">
        <v>44</v>
      </c>
      <c r="AE36" s="2" t="s">
        <v>3</v>
      </c>
      <c r="AF36" s="2" t="s">
        <v>116</v>
      </c>
      <c r="AG36" s="2" t="s">
        <v>44</v>
      </c>
      <c r="AH36" s="2">
        <v>0.23</v>
      </c>
    </row>
    <row r="37" spans="1:34" ht="17.25" customHeight="1" x14ac:dyDescent="0.35">
      <c r="A37" s="39" t="s">
        <v>91</v>
      </c>
      <c r="B37" t="s">
        <v>102</v>
      </c>
      <c r="C37" t="s">
        <v>157</v>
      </c>
      <c r="D37" s="18" t="s">
        <v>33</v>
      </c>
      <c r="E37" s="6" t="s">
        <v>127</v>
      </c>
      <c r="F37" s="6" t="s">
        <v>62</v>
      </c>
      <c r="G37" s="6" t="s">
        <v>44</v>
      </c>
      <c r="H37" s="6" t="s">
        <v>36</v>
      </c>
      <c r="I37" s="6" t="s">
        <v>36</v>
      </c>
      <c r="J37" s="6" t="s">
        <v>36</v>
      </c>
      <c r="K37" s="19">
        <v>13</v>
      </c>
      <c r="L37" s="6" t="s">
        <v>36</v>
      </c>
      <c r="M37" s="6" t="s">
        <v>36</v>
      </c>
      <c r="N37" s="19">
        <v>98.1</v>
      </c>
      <c r="O37" s="6">
        <v>30</v>
      </c>
      <c r="P37" s="2" t="s">
        <v>126</v>
      </c>
      <c r="Q37" s="2" t="s">
        <v>65</v>
      </c>
      <c r="R37" s="2">
        <v>15.8</v>
      </c>
      <c r="S37" s="36" t="s">
        <v>36</v>
      </c>
      <c r="T37" s="2" t="s">
        <v>44</v>
      </c>
      <c r="U37" s="46" t="s">
        <v>49</v>
      </c>
      <c r="V37" s="19" t="s">
        <v>123</v>
      </c>
      <c r="W37" s="19" t="s">
        <v>49</v>
      </c>
      <c r="X37" s="19" t="s">
        <v>49</v>
      </c>
      <c r="Y37" s="19" t="s">
        <v>49</v>
      </c>
      <c r="Z37" s="2" t="s">
        <v>44</v>
      </c>
      <c r="AA37" s="2" t="s">
        <v>4</v>
      </c>
      <c r="AB37" s="2" t="s">
        <v>44</v>
      </c>
      <c r="AC37" s="32">
        <v>85</v>
      </c>
      <c r="AD37" s="36" t="s">
        <v>44</v>
      </c>
      <c r="AE37" s="2" t="s">
        <v>3</v>
      </c>
      <c r="AF37" s="2" t="s">
        <v>116</v>
      </c>
      <c r="AG37" s="2" t="s">
        <v>44</v>
      </c>
      <c r="AH37" s="2">
        <v>0.23</v>
      </c>
    </row>
    <row r="38" spans="1:34" ht="14.5" x14ac:dyDescent="0.35">
      <c r="A38" s="39" t="s">
        <v>92</v>
      </c>
      <c r="B38" t="s">
        <v>102</v>
      </c>
      <c r="C38" t="s">
        <v>157</v>
      </c>
      <c r="D38" s="18" t="s">
        <v>33</v>
      </c>
      <c r="E38" s="6" t="s">
        <v>127</v>
      </c>
      <c r="F38" s="6" t="s">
        <v>62</v>
      </c>
      <c r="G38" s="6" t="s">
        <v>44</v>
      </c>
      <c r="H38" s="6" t="s">
        <v>36</v>
      </c>
      <c r="I38" s="6" t="s">
        <v>36</v>
      </c>
      <c r="J38" s="6" t="s">
        <v>36</v>
      </c>
      <c r="K38" s="19">
        <v>29</v>
      </c>
      <c r="L38" s="6" t="s">
        <v>36</v>
      </c>
      <c r="M38" s="6" t="s">
        <v>36</v>
      </c>
      <c r="N38" s="19">
        <v>97.6</v>
      </c>
      <c r="O38" s="6">
        <v>30</v>
      </c>
      <c r="P38" s="2" t="s">
        <v>126</v>
      </c>
      <c r="Q38" s="2" t="s">
        <v>65</v>
      </c>
      <c r="R38" s="2">
        <v>30.5</v>
      </c>
      <c r="S38" s="36" t="s">
        <v>36</v>
      </c>
      <c r="T38" s="2" t="s">
        <v>44</v>
      </c>
      <c r="U38" s="46" t="s">
        <v>49</v>
      </c>
      <c r="V38" s="19" t="s">
        <v>123</v>
      </c>
      <c r="W38" s="19" t="s">
        <v>49</v>
      </c>
      <c r="X38" s="19" t="s">
        <v>49</v>
      </c>
      <c r="Y38" s="19" t="s">
        <v>49</v>
      </c>
      <c r="Z38" s="2" t="s">
        <v>44</v>
      </c>
      <c r="AA38" s="2" t="s">
        <v>4</v>
      </c>
      <c r="AB38" s="2" t="s">
        <v>44</v>
      </c>
      <c r="AC38" s="32">
        <v>87</v>
      </c>
      <c r="AD38" s="36" t="s">
        <v>44</v>
      </c>
      <c r="AE38" s="2" t="s">
        <v>3</v>
      </c>
      <c r="AF38" s="2" t="s">
        <v>116</v>
      </c>
      <c r="AG38" s="2" t="s">
        <v>44</v>
      </c>
      <c r="AH38" s="2">
        <v>0.23</v>
      </c>
    </row>
    <row r="39" spans="1:34" ht="14.5" x14ac:dyDescent="0.35">
      <c r="A39" s="38" t="s">
        <v>137</v>
      </c>
      <c r="B39" t="s">
        <v>2</v>
      </c>
      <c r="C39" t="s">
        <v>157</v>
      </c>
      <c r="D39" s="18" t="s">
        <v>33</v>
      </c>
      <c r="E39" s="6" t="s">
        <v>127</v>
      </c>
      <c r="F39" s="6" t="s">
        <v>62</v>
      </c>
      <c r="G39" s="6" t="s">
        <v>44</v>
      </c>
      <c r="H39" s="6" t="s">
        <v>36</v>
      </c>
      <c r="I39" s="6" t="s">
        <v>36</v>
      </c>
      <c r="J39" s="6" t="s">
        <v>36</v>
      </c>
      <c r="K39" s="19">
        <v>24</v>
      </c>
      <c r="L39" s="6" t="s">
        <v>36</v>
      </c>
      <c r="M39" s="6" t="s">
        <v>36</v>
      </c>
      <c r="N39" s="19">
        <v>99.4</v>
      </c>
      <c r="O39" s="6">
        <v>30</v>
      </c>
      <c r="P39" s="2" t="s">
        <v>126</v>
      </c>
      <c r="Q39" s="2" t="s">
        <v>65</v>
      </c>
      <c r="R39" s="2">
        <v>23.8</v>
      </c>
      <c r="S39" s="36" t="s">
        <v>36</v>
      </c>
      <c r="T39" s="2" t="s">
        <v>44</v>
      </c>
      <c r="U39" s="46" t="s">
        <v>49</v>
      </c>
      <c r="V39" s="19" t="s">
        <v>123</v>
      </c>
      <c r="W39" s="19" t="s">
        <v>49</v>
      </c>
      <c r="X39" s="19" t="s">
        <v>49</v>
      </c>
      <c r="Y39" s="19" t="s">
        <v>49</v>
      </c>
      <c r="Z39" s="2" t="s">
        <v>44</v>
      </c>
      <c r="AA39" s="2" t="s">
        <v>4</v>
      </c>
      <c r="AB39" s="2" t="s">
        <v>44</v>
      </c>
      <c r="AC39" s="32">
        <v>85</v>
      </c>
      <c r="AD39" s="36" t="s">
        <v>44</v>
      </c>
      <c r="AE39" s="2" t="s">
        <v>142</v>
      </c>
      <c r="AF39" s="2" t="s">
        <v>116</v>
      </c>
      <c r="AG39" s="2" t="s">
        <v>44</v>
      </c>
      <c r="AH39" s="2">
        <v>0.2</v>
      </c>
    </row>
    <row r="40" spans="1:34" ht="14.5" x14ac:dyDescent="0.35">
      <c r="A40" s="38" t="s">
        <v>138</v>
      </c>
      <c r="B40" t="s">
        <v>2</v>
      </c>
      <c r="C40" t="s">
        <v>157</v>
      </c>
      <c r="D40" s="18" t="s">
        <v>33</v>
      </c>
      <c r="E40" s="6" t="s">
        <v>127</v>
      </c>
      <c r="F40" s="6" t="s">
        <v>62</v>
      </c>
      <c r="G40" s="6" t="s">
        <v>44</v>
      </c>
      <c r="H40" s="6" t="s">
        <v>36</v>
      </c>
      <c r="I40" s="6" t="s">
        <v>36</v>
      </c>
      <c r="J40" s="6" t="s">
        <v>36</v>
      </c>
      <c r="K40" s="19">
        <v>24</v>
      </c>
      <c r="L40" s="6" t="s">
        <v>36</v>
      </c>
      <c r="M40" s="6" t="s">
        <v>36</v>
      </c>
      <c r="N40" s="19">
        <v>99.4</v>
      </c>
      <c r="O40" s="6">
        <v>30</v>
      </c>
      <c r="P40" s="2" t="s">
        <v>126</v>
      </c>
      <c r="Q40" s="2" t="s">
        <v>65</v>
      </c>
      <c r="R40" s="2">
        <v>23.8</v>
      </c>
      <c r="S40" s="36" t="s">
        <v>36</v>
      </c>
      <c r="T40" s="2" t="s">
        <v>44</v>
      </c>
      <c r="U40" s="46" t="s">
        <v>49</v>
      </c>
      <c r="V40" s="19" t="s">
        <v>123</v>
      </c>
      <c r="W40" s="19" t="s">
        <v>49</v>
      </c>
      <c r="X40" s="19" t="s">
        <v>49</v>
      </c>
      <c r="Y40" s="19" t="s">
        <v>49</v>
      </c>
      <c r="Z40" s="2" t="s">
        <v>44</v>
      </c>
      <c r="AA40" s="2" t="s">
        <v>4</v>
      </c>
      <c r="AB40" s="2" t="s">
        <v>44</v>
      </c>
      <c r="AC40" s="32">
        <v>81</v>
      </c>
      <c r="AD40" s="36" t="s">
        <v>44</v>
      </c>
      <c r="AE40" s="2" t="s">
        <v>142</v>
      </c>
      <c r="AF40" s="2" t="s">
        <v>116</v>
      </c>
      <c r="AG40" s="2" t="s">
        <v>44</v>
      </c>
      <c r="AH40" s="2">
        <v>0.2</v>
      </c>
    </row>
    <row r="41" spans="1:34" ht="14.5" x14ac:dyDescent="0.35">
      <c r="A41" s="38" t="s">
        <v>139</v>
      </c>
      <c r="B41" t="s">
        <v>2</v>
      </c>
      <c r="C41" t="s">
        <v>157</v>
      </c>
      <c r="D41" s="18" t="s">
        <v>33</v>
      </c>
      <c r="E41" s="6" t="s">
        <v>127</v>
      </c>
      <c r="F41" s="6" t="s">
        <v>62</v>
      </c>
      <c r="G41" s="6" t="s">
        <v>44</v>
      </c>
      <c r="H41" s="6" t="s">
        <v>36</v>
      </c>
      <c r="I41" s="6" t="s">
        <v>36</v>
      </c>
      <c r="J41" s="6" t="s">
        <v>36</v>
      </c>
      <c r="K41" s="19">
        <v>24</v>
      </c>
      <c r="L41" s="6" t="s">
        <v>36</v>
      </c>
      <c r="M41" s="6" t="s">
        <v>36</v>
      </c>
      <c r="N41" s="19">
        <v>99.4</v>
      </c>
      <c r="O41" s="6">
        <v>30</v>
      </c>
      <c r="P41" s="2" t="s">
        <v>126</v>
      </c>
      <c r="Q41" s="2" t="s">
        <v>65</v>
      </c>
      <c r="R41" s="2">
        <v>23.8</v>
      </c>
      <c r="S41" s="36" t="s">
        <v>36</v>
      </c>
      <c r="T41" s="2" t="s">
        <v>44</v>
      </c>
      <c r="U41" s="46" t="s">
        <v>49</v>
      </c>
      <c r="V41" s="19" t="s">
        <v>123</v>
      </c>
      <c r="W41" s="19" t="s">
        <v>49</v>
      </c>
      <c r="X41" s="19" t="s">
        <v>49</v>
      </c>
      <c r="Y41" s="19" t="s">
        <v>49</v>
      </c>
      <c r="Z41" s="2" t="s">
        <v>44</v>
      </c>
      <c r="AA41" s="2" t="s">
        <v>4</v>
      </c>
      <c r="AB41" s="2" t="s">
        <v>44</v>
      </c>
      <c r="AC41" s="32">
        <v>85</v>
      </c>
      <c r="AD41" s="36" t="s">
        <v>44</v>
      </c>
      <c r="AE41" s="2" t="s">
        <v>142</v>
      </c>
      <c r="AF41" s="2" t="s">
        <v>116</v>
      </c>
      <c r="AG41" s="2" t="s">
        <v>44</v>
      </c>
      <c r="AH41" s="2">
        <v>0.2</v>
      </c>
    </row>
    <row r="42" spans="1:34" ht="14.5" x14ac:dyDescent="0.35">
      <c r="A42" s="39" t="s">
        <v>93</v>
      </c>
      <c r="B42" t="s">
        <v>2</v>
      </c>
      <c r="C42" t="s">
        <v>157</v>
      </c>
      <c r="D42" s="18" t="s">
        <v>33</v>
      </c>
      <c r="E42" s="6" t="s">
        <v>127</v>
      </c>
      <c r="F42" s="6" t="s">
        <v>62</v>
      </c>
      <c r="G42" s="6" t="s">
        <v>44</v>
      </c>
      <c r="H42" s="6" t="s">
        <v>36</v>
      </c>
      <c r="I42" s="6" t="s">
        <v>36</v>
      </c>
      <c r="J42" s="6" t="s">
        <v>36</v>
      </c>
      <c r="K42" s="19">
        <v>29</v>
      </c>
      <c r="L42" s="6" t="s">
        <v>36</v>
      </c>
      <c r="M42" s="6" t="s">
        <v>36</v>
      </c>
      <c r="N42" s="19">
        <v>98.7</v>
      </c>
      <c r="O42" s="6">
        <v>30</v>
      </c>
      <c r="P42" s="2" t="s">
        <v>126</v>
      </c>
      <c r="Q42" s="2" t="s">
        <v>65</v>
      </c>
      <c r="R42" s="2">
        <v>30</v>
      </c>
      <c r="S42" s="36" t="s">
        <v>36</v>
      </c>
      <c r="T42" s="2" t="s">
        <v>44</v>
      </c>
      <c r="U42" s="46" t="s">
        <v>49</v>
      </c>
      <c r="V42" s="19" t="s">
        <v>123</v>
      </c>
      <c r="W42" s="19" t="s">
        <v>49</v>
      </c>
      <c r="X42" s="19" t="s">
        <v>49</v>
      </c>
      <c r="Y42" s="19" t="s">
        <v>49</v>
      </c>
      <c r="Z42" s="2" t="s">
        <v>44</v>
      </c>
      <c r="AA42" s="2" t="s">
        <v>4</v>
      </c>
      <c r="AB42" s="2" t="s">
        <v>44</v>
      </c>
      <c r="AC42" s="32">
        <v>85</v>
      </c>
      <c r="AD42" s="36" t="s">
        <v>44</v>
      </c>
      <c r="AE42" s="2" t="s">
        <v>3</v>
      </c>
      <c r="AF42" s="2" t="s">
        <v>116</v>
      </c>
      <c r="AG42" s="2" t="s">
        <v>44</v>
      </c>
      <c r="AH42" s="2">
        <v>0.23</v>
      </c>
    </row>
    <row r="43" spans="1:34" ht="14.5" x14ac:dyDescent="0.35">
      <c r="A43" s="39" t="s">
        <v>94</v>
      </c>
      <c r="B43" t="s">
        <v>2</v>
      </c>
      <c r="C43" t="s">
        <v>157</v>
      </c>
      <c r="D43" s="18" t="s">
        <v>33</v>
      </c>
      <c r="E43" s="6" t="s">
        <v>127</v>
      </c>
      <c r="F43" s="6" t="s">
        <v>62</v>
      </c>
      <c r="G43" s="6" t="s">
        <v>44</v>
      </c>
      <c r="H43" s="6" t="s">
        <v>36</v>
      </c>
      <c r="I43" s="6" t="s">
        <v>36</v>
      </c>
      <c r="J43" s="6" t="s">
        <v>36</v>
      </c>
      <c r="K43" s="19">
        <v>20</v>
      </c>
      <c r="L43" s="6" t="s">
        <v>36</v>
      </c>
      <c r="M43" s="6" t="s">
        <v>36</v>
      </c>
      <c r="N43" s="19">
        <v>98.8</v>
      </c>
      <c r="O43" s="6">
        <v>30</v>
      </c>
      <c r="P43" s="2" t="s">
        <v>126</v>
      </c>
      <c r="Q43" s="2" t="s">
        <v>65</v>
      </c>
      <c r="R43" s="2">
        <v>30</v>
      </c>
      <c r="S43" s="36" t="s">
        <v>36</v>
      </c>
      <c r="T43" s="2" t="s">
        <v>44</v>
      </c>
      <c r="U43" s="46" t="s">
        <v>49</v>
      </c>
      <c r="V43" s="19" t="s">
        <v>123</v>
      </c>
      <c r="W43" s="19" t="s">
        <v>49</v>
      </c>
      <c r="X43" s="19" t="s">
        <v>49</v>
      </c>
      <c r="Y43" s="19" t="s">
        <v>49</v>
      </c>
      <c r="Z43" s="2" t="s">
        <v>44</v>
      </c>
      <c r="AA43" s="2" t="s">
        <v>4</v>
      </c>
      <c r="AB43" s="2" t="s">
        <v>44</v>
      </c>
      <c r="AC43" s="32">
        <v>86</v>
      </c>
      <c r="AD43" s="36" t="s">
        <v>44</v>
      </c>
      <c r="AE43" s="2" t="s">
        <v>3</v>
      </c>
      <c r="AF43" s="2" t="s">
        <v>116</v>
      </c>
      <c r="AG43" s="2" t="s">
        <v>44</v>
      </c>
      <c r="AH43" s="2">
        <v>0.23</v>
      </c>
    </row>
    <row r="44" spans="1:34" ht="14.5" x14ac:dyDescent="0.35">
      <c r="A44" s="39" t="s">
        <v>95</v>
      </c>
      <c r="B44" t="s">
        <v>2</v>
      </c>
      <c r="C44" t="s">
        <v>157</v>
      </c>
      <c r="D44" s="18" t="s">
        <v>33</v>
      </c>
      <c r="E44" s="6" t="s">
        <v>127</v>
      </c>
      <c r="F44" s="6" t="s">
        <v>62</v>
      </c>
      <c r="G44" s="6" t="s">
        <v>44</v>
      </c>
      <c r="H44" s="6" t="s">
        <v>36</v>
      </c>
      <c r="I44" s="6" t="s">
        <v>36</v>
      </c>
      <c r="J44" s="6" t="s">
        <v>36</v>
      </c>
      <c r="K44" s="19">
        <v>20</v>
      </c>
      <c r="L44" s="6" t="s">
        <v>36</v>
      </c>
      <c r="M44" s="6" t="s">
        <v>36</v>
      </c>
      <c r="N44" s="19">
        <v>98.8</v>
      </c>
      <c r="O44" s="6">
        <v>30</v>
      </c>
      <c r="P44" s="2" t="s">
        <v>126</v>
      </c>
      <c r="Q44" s="2" t="s">
        <v>65</v>
      </c>
      <c r="R44" s="2">
        <v>30</v>
      </c>
      <c r="S44" s="36" t="s">
        <v>36</v>
      </c>
      <c r="T44" s="2" t="s">
        <v>44</v>
      </c>
      <c r="U44" s="46" t="s">
        <v>49</v>
      </c>
      <c r="V44" s="19" t="s">
        <v>123</v>
      </c>
      <c r="W44" s="19" t="s">
        <v>49</v>
      </c>
      <c r="X44" s="19" t="s">
        <v>49</v>
      </c>
      <c r="Y44" s="19" t="s">
        <v>49</v>
      </c>
      <c r="Z44" s="2" t="s">
        <v>44</v>
      </c>
      <c r="AA44" s="2" t="s">
        <v>4</v>
      </c>
      <c r="AB44" s="2" t="s">
        <v>44</v>
      </c>
      <c r="AC44" s="32">
        <v>85</v>
      </c>
      <c r="AD44" s="36" t="s">
        <v>44</v>
      </c>
      <c r="AE44" s="2" t="s">
        <v>3</v>
      </c>
      <c r="AF44" s="2" t="s">
        <v>116</v>
      </c>
      <c r="AG44" s="2" t="s">
        <v>44</v>
      </c>
      <c r="AH44" s="2">
        <v>0.23</v>
      </c>
    </row>
    <row r="45" spans="1:34" ht="14.5" x14ac:dyDescent="0.35">
      <c r="A45" s="39" t="s">
        <v>96</v>
      </c>
      <c r="B45" t="s">
        <v>2</v>
      </c>
      <c r="C45" t="s">
        <v>157</v>
      </c>
      <c r="D45" s="18" t="s">
        <v>33</v>
      </c>
      <c r="E45" s="6" t="s">
        <v>127</v>
      </c>
      <c r="F45" s="6" t="s">
        <v>62</v>
      </c>
      <c r="G45" s="6" t="s">
        <v>44</v>
      </c>
      <c r="H45" s="6" t="s">
        <v>36</v>
      </c>
      <c r="I45" s="6" t="s">
        <v>36</v>
      </c>
      <c r="J45" s="6" t="s">
        <v>36</v>
      </c>
      <c r="K45" s="19">
        <v>29</v>
      </c>
      <c r="L45" s="6" t="s">
        <v>36</v>
      </c>
      <c r="M45" s="6" t="s">
        <v>36</v>
      </c>
      <c r="N45" s="19">
        <v>98.7</v>
      </c>
      <c r="O45" s="6">
        <v>30</v>
      </c>
      <c r="P45" s="2" t="s">
        <v>126</v>
      </c>
      <c r="Q45" s="2" t="s">
        <v>65</v>
      </c>
      <c r="R45" s="2">
        <v>30</v>
      </c>
      <c r="S45" s="36" t="s">
        <v>36</v>
      </c>
      <c r="T45" s="2" t="s">
        <v>44</v>
      </c>
      <c r="U45" s="46" t="s">
        <v>49</v>
      </c>
      <c r="V45" s="19" t="s">
        <v>123</v>
      </c>
      <c r="W45" s="19" t="s">
        <v>49</v>
      </c>
      <c r="X45" s="19" t="s">
        <v>49</v>
      </c>
      <c r="Y45" s="19" t="s">
        <v>49</v>
      </c>
      <c r="Z45" s="2" t="s">
        <v>44</v>
      </c>
      <c r="AA45" s="2" t="s">
        <v>4</v>
      </c>
      <c r="AB45" s="2" t="s">
        <v>44</v>
      </c>
      <c r="AC45" s="32">
        <v>86</v>
      </c>
      <c r="AD45" s="36" t="s">
        <v>44</v>
      </c>
      <c r="AE45" s="2" t="s">
        <v>3</v>
      </c>
      <c r="AF45" s="2" t="s">
        <v>116</v>
      </c>
      <c r="AG45" s="2" t="s">
        <v>44</v>
      </c>
      <c r="AH45" s="2">
        <v>0.23</v>
      </c>
    </row>
    <row r="46" spans="1:34" ht="14.5" x14ac:dyDescent="0.35">
      <c r="A46" s="13" t="s">
        <v>97</v>
      </c>
      <c r="B46" t="s">
        <v>2</v>
      </c>
      <c r="C46" t="s">
        <v>157</v>
      </c>
      <c r="D46" s="18" t="s">
        <v>33</v>
      </c>
      <c r="E46" s="6" t="s">
        <v>127</v>
      </c>
      <c r="F46" s="6" t="s">
        <v>62</v>
      </c>
      <c r="G46" s="6" t="s">
        <v>44</v>
      </c>
      <c r="H46" s="6" t="s">
        <v>36</v>
      </c>
      <c r="I46" s="6" t="s">
        <v>36</v>
      </c>
      <c r="J46" s="6" t="s">
        <v>36</v>
      </c>
      <c r="K46" s="19">
        <v>29</v>
      </c>
      <c r="L46" s="6" t="s">
        <v>36</v>
      </c>
      <c r="M46" s="6" t="s">
        <v>36</v>
      </c>
      <c r="N46" s="19">
        <v>98.7</v>
      </c>
      <c r="O46" s="6">
        <v>30</v>
      </c>
      <c r="P46" s="2" t="s">
        <v>126</v>
      </c>
      <c r="Q46" s="2" t="s">
        <v>65</v>
      </c>
      <c r="R46" s="2">
        <v>30</v>
      </c>
      <c r="S46" s="36" t="s">
        <v>36</v>
      </c>
      <c r="T46" s="2" t="s">
        <v>44</v>
      </c>
      <c r="U46" s="46" t="s">
        <v>49</v>
      </c>
      <c r="V46" s="19" t="s">
        <v>123</v>
      </c>
      <c r="W46" s="19" t="s">
        <v>49</v>
      </c>
      <c r="X46" s="19" t="s">
        <v>49</v>
      </c>
      <c r="Y46" s="19" t="s">
        <v>49</v>
      </c>
      <c r="Z46" s="2" t="s">
        <v>44</v>
      </c>
      <c r="AA46" s="2" t="s">
        <v>4</v>
      </c>
      <c r="AB46" s="2" t="s">
        <v>44</v>
      </c>
      <c r="AC46" s="32">
        <v>85</v>
      </c>
      <c r="AD46" s="36" t="s">
        <v>44</v>
      </c>
      <c r="AE46" s="2" t="s">
        <v>3</v>
      </c>
      <c r="AF46" s="2" t="s">
        <v>116</v>
      </c>
      <c r="AG46" s="2" t="s">
        <v>44</v>
      </c>
      <c r="AH46" s="2">
        <v>0.23</v>
      </c>
    </row>
    <row r="47" spans="1:34" ht="14.5" x14ac:dyDescent="0.35">
      <c r="A47" s="13" t="s">
        <v>98</v>
      </c>
      <c r="B47" t="s">
        <v>2</v>
      </c>
      <c r="C47" t="s">
        <v>157</v>
      </c>
      <c r="D47" s="18" t="s">
        <v>33</v>
      </c>
      <c r="E47" s="6" t="s">
        <v>127</v>
      </c>
      <c r="F47" s="6" t="s">
        <v>62</v>
      </c>
      <c r="G47" s="6" t="s">
        <v>44</v>
      </c>
      <c r="H47" s="6" t="s">
        <v>36</v>
      </c>
      <c r="I47" s="6" t="s">
        <v>36</v>
      </c>
      <c r="J47" s="6" t="s">
        <v>36</v>
      </c>
      <c r="K47" s="19">
        <v>20</v>
      </c>
      <c r="L47" s="6" t="s">
        <v>36</v>
      </c>
      <c r="M47" s="6" t="s">
        <v>36</v>
      </c>
      <c r="N47" s="19">
        <v>98.8</v>
      </c>
      <c r="O47" s="6">
        <v>30</v>
      </c>
      <c r="P47" s="2" t="s">
        <v>126</v>
      </c>
      <c r="Q47" s="2" t="s">
        <v>65</v>
      </c>
      <c r="R47" s="2">
        <v>30</v>
      </c>
      <c r="S47" s="36" t="s">
        <v>36</v>
      </c>
      <c r="T47" s="2" t="s">
        <v>44</v>
      </c>
      <c r="U47" s="46" t="s">
        <v>49</v>
      </c>
      <c r="V47" s="19" t="s">
        <v>123</v>
      </c>
      <c r="W47" s="19" t="s">
        <v>49</v>
      </c>
      <c r="X47" s="19" t="s">
        <v>49</v>
      </c>
      <c r="Y47" s="19" t="s">
        <v>49</v>
      </c>
      <c r="Z47" s="2" t="s">
        <v>44</v>
      </c>
      <c r="AA47" s="2" t="s">
        <v>4</v>
      </c>
      <c r="AB47" s="2" t="s">
        <v>44</v>
      </c>
      <c r="AC47" s="32">
        <v>85</v>
      </c>
      <c r="AD47" s="36" t="s">
        <v>44</v>
      </c>
      <c r="AE47" s="2" t="s">
        <v>3</v>
      </c>
      <c r="AF47" s="2" t="s">
        <v>116</v>
      </c>
      <c r="AG47" s="2" t="s">
        <v>44</v>
      </c>
      <c r="AH47" s="2">
        <v>0.23</v>
      </c>
    </row>
    <row r="48" spans="1:34" ht="14.5" x14ac:dyDescent="0.35">
      <c r="A48" s="13" t="s">
        <v>99</v>
      </c>
      <c r="B48" t="s">
        <v>2</v>
      </c>
      <c r="C48" t="s">
        <v>157</v>
      </c>
      <c r="D48" s="18" t="s">
        <v>33</v>
      </c>
      <c r="E48" s="6" t="s">
        <v>127</v>
      </c>
      <c r="F48" s="6" t="s">
        <v>62</v>
      </c>
      <c r="G48" s="6" t="s">
        <v>44</v>
      </c>
      <c r="H48" s="6" t="s">
        <v>36</v>
      </c>
      <c r="I48" s="6" t="s">
        <v>36</v>
      </c>
      <c r="J48" s="6" t="s">
        <v>36</v>
      </c>
      <c r="K48" s="19">
        <v>29</v>
      </c>
      <c r="L48" s="6" t="s">
        <v>36</v>
      </c>
      <c r="M48" s="6" t="s">
        <v>36</v>
      </c>
      <c r="N48" s="19">
        <v>98.7</v>
      </c>
      <c r="O48" s="6">
        <v>30</v>
      </c>
      <c r="P48" s="2" t="s">
        <v>126</v>
      </c>
      <c r="Q48" s="2" t="s">
        <v>65</v>
      </c>
      <c r="R48" s="2">
        <v>30</v>
      </c>
      <c r="S48" s="36" t="s">
        <v>36</v>
      </c>
      <c r="T48" s="2" t="s">
        <v>44</v>
      </c>
      <c r="U48" s="46" t="s">
        <v>49</v>
      </c>
      <c r="V48" s="19" t="s">
        <v>123</v>
      </c>
      <c r="W48" s="19" t="s">
        <v>49</v>
      </c>
      <c r="X48" s="19" t="s">
        <v>49</v>
      </c>
      <c r="Y48" s="19" t="s">
        <v>49</v>
      </c>
      <c r="Z48" s="2" t="s">
        <v>44</v>
      </c>
      <c r="AA48" s="2" t="s">
        <v>4</v>
      </c>
      <c r="AB48" s="2" t="s">
        <v>44</v>
      </c>
      <c r="AC48" s="32">
        <v>85</v>
      </c>
      <c r="AD48" s="36" t="s">
        <v>44</v>
      </c>
      <c r="AE48" s="2" t="s">
        <v>3</v>
      </c>
      <c r="AF48" s="2" t="s">
        <v>116</v>
      </c>
      <c r="AG48" s="2" t="s">
        <v>44</v>
      </c>
      <c r="AH48" s="2">
        <v>0.23</v>
      </c>
    </row>
    <row r="49" spans="1:34" ht="14.5" x14ac:dyDescent="0.35">
      <c r="A49" s="13" t="s">
        <v>100</v>
      </c>
      <c r="B49" t="s">
        <v>102</v>
      </c>
      <c r="C49" t="s">
        <v>157</v>
      </c>
      <c r="D49" s="18" t="s">
        <v>33</v>
      </c>
      <c r="E49" s="6" t="s">
        <v>127</v>
      </c>
      <c r="F49" s="6" t="s">
        <v>62</v>
      </c>
      <c r="G49" s="6" t="s">
        <v>44</v>
      </c>
      <c r="H49" s="6" t="s">
        <v>36</v>
      </c>
      <c r="I49" s="6" t="s">
        <v>36</v>
      </c>
      <c r="J49" s="6" t="s">
        <v>36</v>
      </c>
      <c r="K49" s="19">
        <v>63</v>
      </c>
      <c r="L49" s="6" t="s">
        <v>36</v>
      </c>
      <c r="M49" s="6" t="s">
        <v>36</v>
      </c>
      <c r="N49" s="19">
        <v>97.1</v>
      </c>
      <c r="O49" s="6">
        <v>30</v>
      </c>
      <c r="P49" s="2" t="s">
        <v>125</v>
      </c>
      <c r="Q49" s="2" t="s">
        <v>49</v>
      </c>
      <c r="R49" s="2">
        <v>62.6</v>
      </c>
      <c r="S49" s="36" t="s">
        <v>36</v>
      </c>
      <c r="T49" s="2" t="s">
        <v>120</v>
      </c>
      <c r="U49" s="46" t="s">
        <v>49</v>
      </c>
      <c r="V49" s="19" t="s">
        <v>123</v>
      </c>
      <c r="W49" s="2" t="s">
        <v>150</v>
      </c>
      <c r="X49" s="6" t="s">
        <v>62</v>
      </c>
      <c r="Y49" s="2" t="s">
        <v>150</v>
      </c>
      <c r="Z49" s="2" t="s">
        <v>108</v>
      </c>
      <c r="AA49" s="2" t="s">
        <v>129</v>
      </c>
      <c r="AB49" s="2" t="s">
        <v>129</v>
      </c>
      <c r="AC49" s="32" t="s">
        <v>130</v>
      </c>
      <c r="AD49" s="36" t="s">
        <v>44</v>
      </c>
      <c r="AE49" s="19" t="s">
        <v>107</v>
      </c>
      <c r="AF49" s="2" t="s">
        <v>116</v>
      </c>
      <c r="AG49" s="2" t="s">
        <v>44</v>
      </c>
      <c r="AH49" s="2">
        <v>0.23</v>
      </c>
    </row>
    <row r="50" spans="1:34" ht="14.5" x14ac:dyDescent="0.35">
      <c r="A50" s="13" t="s">
        <v>101</v>
      </c>
      <c r="B50" t="s">
        <v>102</v>
      </c>
      <c r="C50" t="s">
        <v>157</v>
      </c>
      <c r="D50" s="18" t="s">
        <v>33</v>
      </c>
      <c r="E50" s="6" t="s">
        <v>127</v>
      </c>
      <c r="F50" s="6" t="s">
        <v>62</v>
      </c>
      <c r="G50" s="6" t="s">
        <v>44</v>
      </c>
      <c r="H50" s="6" t="s">
        <v>36</v>
      </c>
      <c r="I50" s="6" t="s">
        <v>36</v>
      </c>
      <c r="J50" s="6" t="s">
        <v>36</v>
      </c>
      <c r="K50" s="19">
        <v>95</v>
      </c>
      <c r="L50" s="6" t="s">
        <v>36</v>
      </c>
      <c r="M50" s="6" t="s">
        <v>36</v>
      </c>
      <c r="N50" s="19">
        <v>97.2</v>
      </c>
      <c r="O50" s="6">
        <v>30</v>
      </c>
      <c r="P50" s="2" t="s">
        <v>125</v>
      </c>
      <c r="Q50" s="2" t="s">
        <v>49</v>
      </c>
      <c r="R50" s="2">
        <v>94.5</v>
      </c>
      <c r="S50" s="36" t="s">
        <v>36</v>
      </c>
      <c r="T50" s="2" t="s">
        <v>120</v>
      </c>
      <c r="U50" s="46" t="s">
        <v>49</v>
      </c>
      <c r="V50" s="19" t="s">
        <v>123</v>
      </c>
      <c r="W50" s="2" t="s">
        <v>150</v>
      </c>
      <c r="X50" s="6" t="s">
        <v>62</v>
      </c>
      <c r="Y50" s="2" t="s">
        <v>150</v>
      </c>
      <c r="Z50" s="2" t="s">
        <v>108</v>
      </c>
      <c r="AA50" s="2" t="s">
        <v>129</v>
      </c>
      <c r="AB50" s="2" t="s">
        <v>129</v>
      </c>
      <c r="AC50" s="32" t="s">
        <v>130</v>
      </c>
      <c r="AD50" s="36" t="s">
        <v>44</v>
      </c>
      <c r="AE50" s="19" t="s">
        <v>107</v>
      </c>
      <c r="AF50" s="2" t="s">
        <v>116</v>
      </c>
      <c r="AG50" s="2" t="s">
        <v>44</v>
      </c>
      <c r="AH50" s="2">
        <v>0.23</v>
      </c>
    </row>
    <row r="51" spans="1:34" ht="14.5" x14ac:dyDescent="0.35">
      <c r="A51" s="13" t="s">
        <v>109</v>
      </c>
      <c r="B51" t="s">
        <v>102</v>
      </c>
      <c r="C51" t="s">
        <v>157</v>
      </c>
      <c r="D51" s="18" t="s">
        <v>33</v>
      </c>
      <c r="E51" s="6" t="s">
        <v>127</v>
      </c>
      <c r="F51" s="6" t="s">
        <v>62</v>
      </c>
      <c r="G51" s="6" t="s">
        <v>44</v>
      </c>
      <c r="H51" s="6" t="s">
        <v>36</v>
      </c>
      <c r="I51" s="6" t="s">
        <v>36</v>
      </c>
      <c r="J51" s="6" t="s">
        <v>36</v>
      </c>
      <c r="K51" s="19">
        <v>16</v>
      </c>
      <c r="L51" s="6" t="s">
        <v>36</v>
      </c>
      <c r="M51" s="6" t="s">
        <v>36</v>
      </c>
      <c r="N51" s="19">
        <v>98.9</v>
      </c>
      <c r="O51" s="6">
        <v>30</v>
      </c>
      <c r="P51" s="2" t="s">
        <v>49</v>
      </c>
      <c r="Q51" s="2" t="s">
        <v>49</v>
      </c>
      <c r="R51" s="2" t="s">
        <v>49</v>
      </c>
      <c r="S51" s="36" t="s">
        <v>36</v>
      </c>
      <c r="T51" s="2" t="s">
        <v>49</v>
      </c>
      <c r="U51" s="46" t="s">
        <v>49</v>
      </c>
      <c r="V51" s="19" t="s">
        <v>123</v>
      </c>
      <c r="W51" s="2" t="s">
        <v>49</v>
      </c>
      <c r="X51" s="19" t="s">
        <v>49</v>
      </c>
      <c r="Y51" s="19" t="s">
        <v>49</v>
      </c>
      <c r="Z51" s="2" t="s">
        <v>49</v>
      </c>
      <c r="AA51" s="2" t="s">
        <v>49</v>
      </c>
      <c r="AB51" s="2" t="s">
        <v>49</v>
      </c>
      <c r="AC51" s="32" t="s">
        <v>49</v>
      </c>
      <c r="AD51" s="36" t="s">
        <v>44</v>
      </c>
      <c r="AE51" s="2" t="s">
        <v>49</v>
      </c>
      <c r="AF51" s="2" t="s">
        <v>49</v>
      </c>
      <c r="AG51" s="2" t="s">
        <v>49</v>
      </c>
      <c r="AH51" s="2" t="s">
        <v>49</v>
      </c>
    </row>
    <row r="52" spans="1:34" ht="14.5" x14ac:dyDescent="0.35">
      <c r="A52" s="13" t="s">
        <v>110</v>
      </c>
      <c r="B52" t="s">
        <v>102</v>
      </c>
      <c r="C52" t="s">
        <v>157</v>
      </c>
      <c r="D52" s="18" t="s">
        <v>33</v>
      </c>
      <c r="E52" s="6" t="s">
        <v>127</v>
      </c>
      <c r="F52" s="6" t="s">
        <v>62</v>
      </c>
      <c r="G52" s="6" t="s">
        <v>44</v>
      </c>
      <c r="H52" s="6" t="s">
        <v>36</v>
      </c>
      <c r="I52" s="6" t="s">
        <v>36</v>
      </c>
      <c r="J52" s="6" t="s">
        <v>36</v>
      </c>
      <c r="K52" s="19">
        <v>30</v>
      </c>
      <c r="L52" s="6" t="s">
        <v>36</v>
      </c>
      <c r="M52" s="6" t="s">
        <v>36</v>
      </c>
      <c r="N52" s="19">
        <v>97.6</v>
      </c>
      <c r="O52" s="6">
        <v>30</v>
      </c>
      <c r="P52" s="2" t="s">
        <v>49</v>
      </c>
      <c r="Q52" s="2" t="s">
        <v>49</v>
      </c>
      <c r="R52" s="2" t="s">
        <v>49</v>
      </c>
      <c r="S52" s="36" t="s">
        <v>36</v>
      </c>
      <c r="T52" s="2" t="s">
        <v>49</v>
      </c>
      <c r="U52" s="46" t="s">
        <v>49</v>
      </c>
      <c r="V52" s="19" t="s">
        <v>123</v>
      </c>
      <c r="W52" s="2" t="s">
        <v>49</v>
      </c>
      <c r="X52" s="19" t="s">
        <v>49</v>
      </c>
      <c r="Y52" s="19" t="s">
        <v>49</v>
      </c>
      <c r="Z52" s="2" t="s">
        <v>49</v>
      </c>
      <c r="AA52" s="2" t="s">
        <v>49</v>
      </c>
      <c r="AB52" s="2" t="s">
        <v>49</v>
      </c>
      <c r="AC52" s="32" t="s">
        <v>49</v>
      </c>
      <c r="AD52" s="36" t="s">
        <v>44</v>
      </c>
      <c r="AE52" s="2" t="s">
        <v>49</v>
      </c>
      <c r="AF52" s="2" t="s">
        <v>49</v>
      </c>
      <c r="AG52" s="2" t="s">
        <v>49</v>
      </c>
      <c r="AH52" s="2" t="s">
        <v>49</v>
      </c>
    </row>
    <row r="53" spans="1:34" ht="14.5" x14ac:dyDescent="0.35">
      <c r="A53" s="13" t="s">
        <v>111</v>
      </c>
      <c r="B53" t="s">
        <v>102</v>
      </c>
      <c r="C53" t="s">
        <v>157</v>
      </c>
      <c r="D53" s="18" t="s">
        <v>33</v>
      </c>
      <c r="E53" s="6" t="s">
        <v>127</v>
      </c>
      <c r="F53" s="6" t="s">
        <v>62</v>
      </c>
      <c r="G53" s="6" t="s">
        <v>44</v>
      </c>
      <c r="H53" s="6" t="s">
        <v>36</v>
      </c>
      <c r="I53" s="6" t="s">
        <v>36</v>
      </c>
      <c r="J53" s="6" t="s">
        <v>36</v>
      </c>
      <c r="K53" s="19">
        <v>39</v>
      </c>
      <c r="L53" s="6" t="s">
        <v>36</v>
      </c>
      <c r="M53" s="6" t="s">
        <v>36</v>
      </c>
      <c r="N53" s="19">
        <v>97</v>
      </c>
      <c r="O53" s="6">
        <v>30</v>
      </c>
      <c r="P53" s="2" t="s">
        <v>49</v>
      </c>
      <c r="Q53" s="2" t="s">
        <v>49</v>
      </c>
      <c r="R53" s="2" t="s">
        <v>49</v>
      </c>
      <c r="S53" s="36" t="s">
        <v>36</v>
      </c>
      <c r="T53" s="2" t="s">
        <v>49</v>
      </c>
      <c r="U53" s="46" t="s">
        <v>49</v>
      </c>
      <c r="V53" s="19" t="s">
        <v>123</v>
      </c>
      <c r="W53" s="2" t="s">
        <v>49</v>
      </c>
      <c r="X53" s="19" t="s">
        <v>49</v>
      </c>
      <c r="Y53" s="19" t="s">
        <v>49</v>
      </c>
      <c r="Z53" s="2" t="s">
        <v>49</v>
      </c>
      <c r="AA53" s="2" t="s">
        <v>49</v>
      </c>
      <c r="AB53" s="2" t="s">
        <v>49</v>
      </c>
      <c r="AC53" s="32" t="s">
        <v>49</v>
      </c>
      <c r="AD53" s="36" t="s">
        <v>44</v>
      </c>
      <c r="AE53" s="2" t="s">
        <v>49</v>
      </c>
      <c r="AF53" s="2" t="s">
        <v>49</v>
      </c>
      <c r="AG53" s="2" t="s">
        <v>49</v>
      </c>
      <c r="AH53" s="2" t="s">
        <v>49</v>
      </c>
    </row>
    <row r="54" spans="1:34" ht="14.5" x14ac:dyDescent="0.35">
      <c r="A54" s="13" t="s">
        <v>112</v>
      </c>
      <c r="B54" t="s">
        <v>102</v>
      </c>
      <c r="C54" t="s">
        <v>157</v>
      </c>
      <c r="D54" s="18" t="s">
        <v>33</v>
      </c>
      <c r="E54" s="6" t="s">
        <v>127</v>
      </c>
      <c r="F54" s="6" t="s">
        <v>62</v>
      </c>
      <c r="G54" s="6" t="s">
        <v>44</v>
      </c>
      <c r="H54" s="6" t="s">
        <v>36</v>
      </c>
      <c r="I54" s="6" t="s">
        <v>36</v>
      </c>
      <c r="J54" s="6" t="s">
        <v>36</v>
      </c>
      <c r="K54" s="19">
        <v>16</v>
      </c>
      <c r="L54" s="6" t="s">
        <v>36</v>
      </c>
      <c r="M54" s="6" t="s">
        <v>36</v>
      </c>
      <c r="N54" s="19">
        <v>98.9</v>
      </c>
      <c r="O54" s="6">
        <v>30</v>
      </c>
      <c r="P54" s="2" t="s">
        <v>125</v>
      </c>
      <c r="Q54" s="2" t="s">
        <v>49</v>
      </c>
      <c r="R54" s="2">
        <v>15.3</v>
      </c>
      <c r="S54" s="36" t="s">
        <v>36</v>
      </c>
      <c r="T54" s="2" t="s">
        <v>120</v>
      </c>
      <c r="U54" s="46" t="s">
        <v>49</v>
      </c>
      <c r="V54" s="19" t="s">
        <v>123</v>
      </c>
      <c r="W54" s="2" t="s">
        <v>150</v>
      </c>
      <c r="X54" s="6" t="s">
        <v>62</v>
      </c>
      <c r="Y54" s="2" t="s">
        <v>150</v>
      </c>
      <c r="Z54" s="2" t="s">
        <v>108</v>
      </c>
      <c r="AA54" s="2" t="s">
        <v>129</v>
      </c>
      <c r="AB54" s="2" t="s">
        <v>129</v>
      </c>
      <c r="AC54" s="32" t="s">
        <v>130</v>
      </c>
      <c r="AD54" s="36" t="s">
        <v>44</v>
      </c>
      <c r="AE54" s="2" t="s">
        <v>3</v>
      </c>
      <c r="AF54" s="2" t="s">
        <v>116</v>
      </c>
      <c r="AG54" s="2" t="s">
        <v>44</v>
      </c>
      <c r="AH54" s="2">
        <v>0.23</v>
      </c>
    </row>
    <row r="55" spans="1:34" ht="14.5" x14ac:dyDescent="0.35">
      <c r="A55" s="13" t="s">
        <v>113</v>
      </c>
      <c r="B55" t="s">
        <v>102</v>
      </c>
      <c r="C55" t="s">
        <v>157</v>
      </c>
      <c r="D55" s="18" t="s">
        <v>33</v>
      </c>
      <c r="E55" s="6" t="s">
        <v>127</v>
      </c>
      <c r="F55" s="6" t="s">
        <v>62</v>
      </c>
      <c r="G55" s="6" t="s">
        <v>44</v>
      </c>
      <c r="H55" s="6" t="s">
        <v>36</v>
      </c>
      <c r="I55" s="6" t="s">
        <v>36</v>
      </c>
      <c r="J55" s="6" t="s">
        <v>36</v>
      </c>
      <c r="K55" s="19">
        <v>30</v>
      </c>
      <c r="L55" s="6" t="s">
        <v>36</v>
      </c>
      <c r="M55" s="6" t="s">
        <v>36</v>
      </c>
      <c r="N55" s="19">
        <v>97.6</v>
      </c>
      <c r="O55" s="6">
        <v>30</v>
      </c>
      <c r="P55" s="2" t="s">
        <v>125</v>
      </c>
      <c r="Q55" s="2" t="s">
        <v>49</v>
      </c>
      <c r="R55" s="2">
        <v>30.1</v>
      </c>
      <c r="S55" s="36" t="s">
        <v>36</v>
      </c>
      <c r="T55" s="2" t="s">
        <v>120</v>
      </c>
      <c r="U55" s="46" t="s">
        <v>49</v>
      </c>
      <c r="V55" s="19" t="s">
        <v>123</v>
      </c>
      <c r="W55" s="2" t="s">
        <v>150</v>
      </c>
      <c r="X55" s="6" t="s">
        <v>62</v>
      </c>
      <c r="Y55" s="2" t="s">
        <v>150</v>
      </c>
      <c r="Z55" s="2" t="s">
        <v>108</v>
      </c>
      <c r="AA55" s="2" t="s">
        <v>129</v>
      </c>
      <c r="AB55" s="2" t="s">
        <v>129</v>
      </c>
      <c r="AC55" s="32" t="s">
        <v>130</v>
      </c>
      <c r="AD55" s="36" t="s">
        <v>44</v>
      </c>
      <c r="AE55" s="2" t="s">
        <v>3</v>
      </c>
      <c r="AF55" s="2" t="s">
        <v>116</v>
      </c>
      <c r="AG55" s="2" t="s">
        <v>44</v>
      </c>
      <c r="AH55" s="2">
        <v>0.23</v>
      </c>
    </row>
    <row r="56" spans="1:34" ht="14.5" x14ac:dyDescent="0.35">
      <c r="A56" t="s">
        <v>114</v>
      </c>
      <c r="B56" t="s">
        <v>102</v>
      </c>
      <c r="C56" t="s">
        <v>157</v>
      </c>
      <c r="D56" s="18" t="s">
        <v>115</v>
      </c>
      <c r="E56" s="6" t="s">
        <v>127</v>
      </c>
      <c r="F56" s="6" t="s">
        <v>62</v>
      </c>
      <c r="G56" s="6" t="s">
        <v>44</v>
      </c>
      <c r="H56" s="6" t="s">
        <v>44</v>
      </c>
      <c r="I56" s="6" t="s">
        <v>49</v>
      </c>
      <c r="J56" s="6" t="s">
        <v>49</v>
      </c>
      <c r="K56" s="2" t="s">
        <v>49</v>
      </c>
      <c r="L56" s="6" t="s">
        <v>49</v>
      </c>
      <c r="M56" s="6" t="s">
        <v>49</v>
      </c>
      <c r="N56" s="2" t="s">
        <v>49</v>
      </c>
      <c r="O56" s="2" t="s">
        <v>49</v>
      </c>
      <c r="P56" s="2" t="s">
        <v>49</v>
      </c>
      <c r="Q56" s="2" t="s">
        <v>49</v>
      </c>
      <c r="R56" s="2" t="s">
        <v>49</v>
      </c>
      <c r="S56" s="36" t="s">
        <v>49</v>
      </c>
      <c r="T56" s="2" t="s">
        <v>49</v>
      </c>
      <c r="U56" s="46" t="s">
        <v>49</v>
      </c>
      <c r="V56" s="2" t="s">
        <v>49</v>
      </c>
      <c r="W56" s="2" t="s">
        <v>49</v>
      </c>
      <c r="X56" s="19" t="s">
        <v>49</v>
      </c>
      <c r="Y56" s="19" t="s">
        <v>49</v>
      </c>
      <c r="Z56" s="2" t="s">
        <v>49</v>
      </c>
      <c r="AA56" s="2" t="s">
        <v>49</v>
      </c>
      <c r="AB56" s="2" t="s">
        <v>49</v>
      </c>
      <c r="AC56" s="32" t="s">
        <v>49</v>
      </c>
      <c r="AD56" s="36" t="s">
        <v>49</v>
      </c>
      <c r="AE56" s="2" t="s">
        <v>49</v>
      </c>
      <c r="AF56" s="2" t="s">
        <v>49</v>
      </c>
      <c r="AG56" s="2" t="s">
        <v>49</v>
      </c>
      <c r="AH56" s="2" t="s">
        <v>49</v>
      </c>
    </row>
    <row r="57" spans="1:34" ht="14.5" x14ac:dyDescent="0.35">
      <c r="A57" s="48" t="s">
        <v>158</v>
      </c>
      <c r="B57" t="s">
        <v>2</v>
      </c>
      <c r="C57" s="45" t="s">
        <v>157</v>
      </c>
      <c r="D57" s="45" t="s">
        <v>33</v>
      </c>
      <c r="E57" s="2" t="s">
        <v>127</v>
      </c>
      <c r="F57" s="6" t="s">
        <v>62</v>
      </c>
      <c r="G57" s="2" t="s">
        <v>44</v>
      </c>
      <c r="H57" s="2" t="s">
        <v>36</v>
      </c>
      <c r="I57" s="2" t="s">
        <v>36</v>
      </c>
      <c r="J57" s="2" t="s">
        <v>36</v>
      </c>
      <c r="K57" s="19">
        <v>19.5</v>
      </c>
      <c r="L57" s="2" t="s">
        <v>36</v>
      </c>
      <c r="M57" s="2" t="s">
        <v>36</v>
      </c>
      <c r="N57" s="2">
        <v>94</v>
      </c>
      <c r="O57" s="2">
        <v>30</v>
      </c>
      <c r="P57" s="2" t="s">
        <v>126</v>
      </c>
      <c r="Q57" s="2" t="s">
        <v>65</v>
      </c>
      <c r="R57" s="19">
        <v>24.5</v>
      </c>
      <c r="S57" s="36" t="s">
        <v>36</v>
      </c>
      <c r="T57" s="2" t="s">
        <v>120</v>
      </c>
      <c r="U57" s="46" t="s">
        <v>49</v>
      </c>
      <c r="V57" s="19" t="s">
        <v>123</v>
      </c>
      <c r="W57" s="2" t="s">
        <v>150</v>
      </c>
      <c r="X57" s="6" t="s">
        <v>62</v>
      </c>
      <c r="Y57" s="2" t="s">
        <v>150</v>
      </c>
      <c r="Z57" s="2" t="s">
        <v>44</v>
      </c>
      <c r="AA57" s="2" t="s">
        <v>4</v>
      </c>
      <c r="AB57" s="2" t="s">
        <v>44</v>
      </c>
      <c r="AC57" s="2">
        <v>86</v>
      </c>
      <c r="AD57" s="49" t="s">
        <v>44</v>
      </c>
      <c r="AE57" s="51" t="s">
        <v>174</v>
      </c>
      <c r="AF57" s="2" t="s">
        <v>159</v>
      </c>
      <c r="AG57" s="2" t="s">
        <v>44</v>
      </c>
      <c r="AH57" s="2">
        <v>0.2</v>
      </c>
    </row>
    <row r="58" spans="1:34" ht="14.5" x14ac:dyDescent="0.35">
      <c r="A58" s="48" t="s">
        <v>160</v>
      </c>
      <c r="B58" t="s">
        <v>2</v>
      </c>
      <c r="C58" s="45" t="s">
        <v>157</v>
      </c>
      <c r="D58" s="45" t="s">
        <v>33</v>
      </c>
      <c r="E58" s="2" t="s">
        <v>127</v>
      </c>
      <c r="F58" s="6" t="s">
        <v>62</v>
      </c>
      <c r="G58" s="2" t="s">
        <v>44</v>
      </c>
      <c r="H58" s="2" t="s">
        <v>36</v>
      </c>
      <c r="I58" s="2" t="s">
        <v>36</v>
      </c>
      <c r="J58" s="2" t="s">
        <v>36</v>
      </c>
      <c r="K58" s="2">
        <v>23.8</v>
      </c>
      <c r="L58" s="2" t="s">
        <v>36</v>
      </c>
      <c r="M58" s="2" t="s">
        <v>36</v>
      </c>
      <c r="N58" s="2">
        <v>94</v>
      </c>
      <c r="O58" s="2">
        <v>30</v>
      </c>
      <c r="P58" s="2" t="s">
        <v>125</v>
      </c>
      <c r="Q58" s="2" t="s">
        <v>65</v>
      </c>
      <c r="R58" s="2">
        <v>24.5</v>
      </c>
      <c r="S58" s="36" t="s">
        <v>36</v>
      </c>
      <c r="T58" s="2" t="s">
        <v>120</v>
      </c>
      <c r="U58" s="46" t="s">
        <v>49</v>
      </c>
      <c r="V58" s="19" t="s">
        <v>123</v>
      </c>
      <c r="W58" s="2" t="s">
        <v>150</v>
      </c>
      <c r="X58" s="6" t="s">
        <v>62</v>
      </c>
      <c r="Y58" s="2" t="s">
        <v>150</v>
      </c>
      <c r="Z58" s="2" t="s">
        <v>49</v>
      </c>
      <c r="AA58" s="2" t="s">
        <v>49</v>
      </c>
      <c r="AB58" s="2" t="s">
        <v>49</v>
      </c>
      <c r="AC58" s="2" t="s">
        <v>173</v>
      </c>
      <c r="AD58" s="49" t="s">
        <v>44</v>
      </c>
      <c r="AE58" s="32" t="s">
        <v>174</v>
      </c>
      <c r="AF58" s="2" t="s">
        <v>159</v>
      </c>
      <c r="AG58" s="2" t="s">
        <v>44</v>
      </c>
      <c r="AH58" s="2">
        <v>0.2</v>
      </c>
    </row>
    <row r="59" spans="1:34" ht="14.5" x14ac:dyDescent="0.35">
      <c r="A59" s="48" t="s">
        <v>161</v>
      </c>
      <c r="B59" t="s">
        <v>2</v>
      </c>
      <c r="C59" s="45" t="s">
        <v>157</v>
      </c>
      <c r="D59" s="45" t="s">
        <v>33</v>
      </c>
      <c r="E59" s="2" t="s">
        <v>127</v>
      </c>
      <c r="F59" s="6" t="s">
        <v>62</v>
      </c>
      <c r="G59" s="2" t="s">
        <v>44</v>
      </c>
      <c r="H59" s="2" t="s">
        <v>36</v>
      </c>
      <c r="I59" s="2" t="s">
        <v>36</v>
      </c>
      <c r="J59" s="2" t="s">
        <v>36</v>
      </c>
      <c r="K59" s="2">
        <v>19.5</v>
      </c>
      <c r="L59" s="2" t="s">
        <v>36</v>
      </c>
      <c r="M59" s="2" t="s">
        <v>36</v>
      </c>
      <c r="N59" s="2">
        <v>94</v>
      </c>
      <c r="O59" s="2">
        <v>30</v>
      </c>
      <c r="P59" s="2" t="s">
        <v>126</v>
      </c>
      <c r="Q59" s="2" t="s">
        <v>65</v>
      </c>
      <c r="R59" s="2">
        <v>24.5</v>
      </c>
      <c r="S59" s="36" t="s">
        <v>36</v>
      </c>
      <c r="T59" s="2" t="s">
        <v>120</v>
      </c>
      <c r="U59" s="46" t="s">
        <v>49</v>
      </c>
      <c r="V59" s="19" t="s">
        <v>123</v>
      </c>
      <c r="W59" s="2" t="s">
        <v>150</v>
      </c>
      <c r="X59" s="6" t="s">
        <v>62</v>
      </c>
      <c r="Y59" s="2" t="s">
        <v>150</v>
      </c>
      <c r="Z59" s="2" t="s">
        <v>44</v>
      </c>
      <c r="AA59" s="2" t="s">
        <v>4</v>
      </c>
      <c r="AB59" s="2" t="s">
        <v>44</v>
      </c>
      <c r="AC59" s="2">
        <v>86</v>
      </c>
      <c r="AD59" s="49" t="s">
        <v>44</v>
      </c>
      <c r="AE59" s="32" t="s">
        <v>174</v>
      </c>
      <c r="AF59" s="2" t="s">
        <v>159</v>
      </c>
      <c r="AG59" s="2" t="s">
        <v>44</v>
      </c>
      <c r="AH59" s="2">
        <v>0.2</v>
      </c>
    </row>
    <row r="60" spans="1:34" ht="14.5" x14ac:dyDescent="0.35">
      <c r="A60" s="48" t="s">
        <v>162</v>
      </c>
      <c r="B60" t="s">
        <v>2</v>
      </c>
      <c r="C60" s="45" t="s">
        <v>157</v>
      </c>
      <c r="D60" s="45" t="s">
        <v>33</v>
      </c>
      <c r="E60" s="2" t="s">
        <v>127</v>
      </c>
      <c r="F60" s="6" t="s">
        <v>62</v>
      </c>
      <c r="G60" s="2" t="s">
        <v>44</v>
      </c>
      <c r="H60" s="2" t="s">
        <v>36</v>
      </c>
      <c r="I60" s="2" t="s">
        <v>36</v>
      </c>
      <c r="J60" s="2" t="s">
        <v>36</v>
      </c>
      <c r="K60" s="2">
        <v>23.8</v>
      </c>
      <c r="L60" s="2" t="s">
        <v>36</v>
      </c>
      <c r="M60" s="2" t="s">
        <v>36</v>
      </c>
      <c r="N60" s="2">
        <v>94</v>
      </c>
      <c r="O60" s="2">
        <v>30</v>
      </c>
      <c r="P60" s="2" t="s">
        <v>125</v>
      </c>
      <c r="Q60" s="2" t="s">
        <v>65</v>
      </c>
      <c r="R60" s="2">
        <v>24.5</v>
      </c>
      <c r="S60" s="36" t="s">
        <v>36</v>
      </c>
      <c r="T60" s="2" t="s">
        <v>120</v>
      </c>
      <c r="U60" s="46" t="s">
        <v>49</v>
      </c>
      <c r="V60" s="19" t="s">
        <v>123</v>
      </c>
      <c r="W60" s="2" t="s">
        <v>150</v>
      </c>
      <c r="X60" s="6" t="s">
        <v>62</v>
      </c>
      <c r="Y60" s="2" t="s">
        <v>150</v>
      </c>
      <c r="Z60" s="2" t="s">
        <v>49</v>
      </c>
      <c r="AA60" s="2" t="s">
        <v>49</v>
      </c>
      <c r="AB60" s="2" t="s">
        <v>49</v>
      </c>
      <c r="AC60" s="2" t="s">
        <v>173</v>
      </c>
      <c r="AD60" s="49" t="s">
        <v>44</v>
      </c>
      <c r="AE60" s="32" t="s">
        <v>174</v>
      </c>
      <c r="AF60" s="2" t="s">
        <v>159</v>
      </c>
      <c r="AG60" s="2" t="s">
        <v>44</v>
      </c>
      <c r="AH60" s="2">
        <v>0.2</v>
      </c>
    </row>
    <row r="61" spans="1:34" ht="14.5" x14ac:dyDescent="0.35">
      <c r="A61" s="50" t="s">
        <v>163</v>
      </c>
      <c r="B61" t="s">
        <v>2</v>
      </c>
      <c r="C61" s="45" t="s">
        <v>157</v>
      </c>
      <c r="D61" s="45" t="s">
        <v>33</v>
      </c>
      <c r="E61" s="2" t="s">
        <v>127</v>
      </c>
      <c r="F61" s="6" t="s">
        <v>62</v>
      </c>
      <c r="G61" s="2" t="s">
        <v>44</v>
      </c>
      <c r="H61" s="2" t="s">
        <v>36</v>
      </c>
      <c r="I61" s="2" t="s">
        <v>36</v>
      </c>
      <c r="J61" s="2" t="s">
        <v>36</v>
      </c>
      <c r="K61" s="2">
        <v>23.8</v>
      </c>
      <c r="L61" s="2" t="s">
        <v>36</v>
      </c>
      <c r="M61" s="2" t="s">
        <v>36</v>
      </c>
      <c r="N61" s="2">
        <v>94</v>
      </c>
      <c r="O61" s="2">
        <v>30</v>
      </c>
      <c r="P61" s="2" t="s">
        <v>125</v>
      </c>
      <c r="Q61" s="2" t="s">
        <v>65</v>
      </c>
      <c r="R61" s="2">
        <v>24.5</v>
      </c>
      <c r="S61" s="36" t="s">
        <v>36</v>
      </c>
      <c r="T61" s="2" t="s">
        <v>120</v>
      </c>
      <c r="U61" s="46" t="s">
        <v>49</v>
      </c>
      <c r="V61" s="19" t="s">
        <v>123</v>
      </c>
      <c r="W61" s="2" t="s">
        <v>150</v>
      </c>
      <c r="X61" s="6" t="s">
        <v>62</v>
      </c>
      <c r="Y61" s="2" t="s">
        <v>150</v>
      </c>
      <c r="Z61" s="2" t="s">
        <v>49</v>
      </c>
      <c r="AA61" s="2" t="s">
        <v>49</v>
      </c>
      <c r="AB61" s="2" t="s">
        <v>49</v>
      </c>
      <c r="AC61" s="2" t="s">
        <v>173</v>
      </c>
      <c r="AD61" s="49" t="s">
        <v>44</v>
      </c>
      <c r="AE61" s="32" t="s">
        <v>174</v>
      </c>
      <c r="AF61" s="2" t="s">
        <v>159</v>
      </c>
      <c r="AG61" s="2" t="s">
        <v>44</v>
      </c>
      <c r="AH61" s="2">
        <v>0.2</v>
      </c>
    </row>
    <row r="62" spans="1:34" ht="14.5" x14ac:dyDescent="0.35">
      <c r="A62" s="50" t="s">
        <v>164</v>
      </c>
      <c r="B62" t="s">
        <v>2</v>
      </c>
      <c r="C62" s="45" t="s">
        <v>157</v>
      </c>
      <c r="D62" s="45" t="s">
        <v>33</v>
      </c>
      <c r="E62" s="2" t="s">
        <v>127</v>
      </c>
      <c r="F62" s="6" t="s">
        <v>62</v>
      </c>
      <c r="G62" s="2" t="s">
        <v>44</v>
      </c>
      <c r="H62" s="2" t="s">
        <v>36</v>
      </c>
      <c r="I62" s="2" t="s">
        <v>36</v>
      </c>
      <c r="J62" s="2" t="s">
        <v>36</v>
      </c>
      <c r="K62" s="2">
        <v>33.6</v>
      </c>
      <c r="L62" s="2" t="s">
        <v>36</v>
      </c>
      <c r="M62" s="2" t="s">
        <v>36</v>
      </c>
      <c r="N62" s="2">
        <v>94</v>
      </c>
      <c r="O62" s="2">
        <v>30</v>
      </c>
      <c r="P62" s="2" t="s">
        <v>125</v>
      </c>
      <c r="Q62" s="2" t="s">
        <v>65</v>
      </c>
      <c r="R62" s="2">
        <v>33.6</v>
      </c>
      <c r="S62" s="36" t="s">
        <v>36</v>
      </c>
      <c r="T62" s="2" t="s">
        <v>120</v>
      </c>
      <c r="U62" s="46" t="s">
        <v>49</v>
      </c>
      <c r="V62" s="19" t="s">
        <v>123</v>
      </c>
      <c r="W62" s="2" t="s">
        <v>150</v>
      </c>
      <c r="X62" s="6" t="s">
        <v>62</v>
      </c>
      <c r="Y62" s="2" t="s">
        <v>150</v>
      </c>
      <c r="Z62" s="2" t="s">
        <v>49</v>
      </c>
      <c r="AA62" s="2" t="s">
        <v>49</v>
      </c>
      <c r="AB62" s="2" t="s">
        <v>49</v>
      </c>
      <c r="AC62" s="2" t="s">
        <v>173</v>
      </c>
      <c r="AD62" s="49" t="s">
        <v>44</v>
      </c>
      <c r="AE62" s="32" t="s">
        <v>175</v>
      </c>
      <c r="AF62" s="2" t="s">
        <v>159</v>
      </c>
      <c r="AG62" s="2" t="s">
        <v>44</v>
      </c>
      <c r="AH62" s="2">
        <v>0.2</v>
      </c>
    </row>
    <row r="63" spans="1:34" ht="14.5" x14ac:dyDescent="0.35">
      <c r="A63" s="50" t="s">
        <v>165</v>
      </c>
      <c r="B63" t="s">
        <v>2</v>
      </c>
      <c r="C63" s="45" t="s">
        <v>157</v>
      </c>
      <c r="D63" s="45" t="s">
        <v>33</v>
      </c>
      <c r="E63" s="2" t="s">
        <v>127</v>
      </c>
      <c r="F63" s="6" t="s">
        <v>62</v>
      </c>
      <c r="G63" s="2" t="s">
        <v>44</v>
      </c>
      <c r="H63" s="2" t="s">
        <v>36</v>
      </c>
      <c r="I63" s="2" t="s">
        <v>36</v>
      </c>
      <c r="J63" s="2" t="s">
        <v>36</v>
      </c>
      <c r="K63" s="2">
        <v>42.63</v>
      </c>
      <c r="L63" s="2" t="s">
        <v>36</v>
      </c>
      <c r="M63" s="2" t="s">
        <v>36</v>
      </c>
      <c r="N63" s="2">
        <v>94</v>
      </c>
      <c r="O63" s="2">
        <v>30</v>
      </c>
      <c r="P63" s="2" t="s">
        <v>125</v>
      </c>
      <c r="Q63" s="2" t="s">
        <v>65</v>
      </c>
      <c r="R63" s="2">
        <v>42.63</v>
      </c>
      <c r="S63" s="36" t="s">
        <v>36</v>
      </c>
      <c r="T63" s="2" t="s">
        <v>120</v>
      </c>
      <c r="U63" s="46" t="s">
        <v>49</v>
      </c>
      <c r="V63" s="19" t="s">
        <v>123</v>
      </c>
      <c r="W63" s="2" t="s">
        <v>150</v>
      </c>
      <c r="X63" s="6" t="s">
        <v>62</v>
      </c>
      <c r="Y63" s="2" t="s">
        <v>150</v>
      </c>
      <c r="Z63" s="2" t="s">
        <v>49</v>
      </c>
      <c r="AA63" s="2" t="s">
        <v>49</v>
      </c>
      <c r="AB63" s="2" t="s">
        <v>49</v>
      </c>
      <c r="AC63" s="2" t="s">
        <v>173</v>
      </c>
      <c r="AD63" s="49" t="s">
        <v>44</v>
      </c>
      <c r="AE63" s="32" t="s">
        <v>103</v>
      </c>
      <c r="AF63" s="2" t="s">
        <v>159</v>
      </c>
      <c r="AG63" s="2" t="s">
        <v>44</v>
      </c>
      <c r="AH63" s="2">
        <v>0.2</v>
      </c>
    </row>
    <row r="64" spans="1:34" ht="14.5" x14ac:dyDescent="0.35">
      <c r="A64" s="48" t="s">
        <v>166</v>
      </c>
      <c r="B64" t="s">
        <v>2</v>
      </c>
      <c r="C64" s="45" t="s">
        <v>157</v>
      </c>
      <c r="D64" s="45" t="s">
        <v>33</v>
      </c>
      <c r="E64" s="2" t="s">
        <v>127</v>
      </c>
      <c r="F64" s="6" t="s">
        <v>62</v>
      </c>
      <c r="G64" s="2" t="s">
        <v>44</v>
      </c>
      <c r="H64" s="2" t="s">
        <v>36</v>
      </c>
      <c r="I64" s="2" t="s">
        <v>36</v>
      </c>
      <c r="J64" s="2" t="s">
        <v>36</v>
      </c>
      <c r="K64" s="2">
        <v>23.8</v>
      </c>
      <c r="L64" s="2" t="s">
        <v>36</v>
      </c>
      <c r="M64" s="2" t="s">
        <v>36</v>
      </c>
      <c r="N64" s="2">
        <v>94</v>
      </c>
      <c r="O64" s="2">
        <v>30</v>
      </c>
      <c r="P64" s="2" t="s">
        <v>125</v>
      </c>
      <c r="Q64" s="2" t="s">
        <v>65</v>
      </c>
      <c r="R64" s="2">
        <v>24.5</v>
      </c>
      <c r="S64" s="36" t="s">
        <v>36</v>
      </c>
      <c r="T64" s="2" t="s">
        <v>120</v>
      </c>
      <c r="U64" s="46" t="s">
        <v>49</v>
      </c>
      <c r="V64" s="19" t="s">
        <v>123</v>
      </c>
      <c r="W64" s="2" t="s">
        <v>150</v>
      </c>
      <c r="X64" s="6" t="s">
        <v>62</v>
      </c>
      <c r="Y64" s="2" t="s">
        <v>150</v>
      </c>
      <c r="Z64" s="2" t="s">
        <v>49</v>
      </c>
      <c r="AA64" s="2" t="s">
        <v>49</v>
      </c>
      <c r="AB64" s="2" t="s">
        <v>49</v>
      </c>
      <c r="AC64" s="2" t="s">
        <v>173</v>
      </c>
      <c r="AD64" s="49" t="s">
        <v>44</v>
      </c>
      <c r="AE64" s="32" t="s">
        <v>174</v>
      </c>
      <c r="AF64" s="2" t="s">
        <v>159</v>
      </c>
      <c r="AG64" s="2" t="s">
        <v>44</v>
      </c>
      <c r="AH64" s="2">
        <v>0.2</v>
      </c>
    </row>
    <row r="65" spans="1:34" ht="14.5" x14ac:dyDescent="0.35">
      <c r="A65" s="48" t="s">
        <v>167</v>
      </c>
      <c r="B65" t="s">
        <v>2</v>
      </c>
      <c r="C65" s="45" t="s">
        <v>157</v>
      </c>
      <c r="D65" s="45" t="s">
        <v>33</v>
      </c>
      <c r="E65" s="2" t="s">
        <v>127</v>
      </c>
      <c r="F65" s="6" t="s">
        <v>62</v>
      </c>
      <c r="G65" s="2" t="s">
        <v>44</v>
      </c>
      <c r="H65" s="2" t="s">
        <v>36</v>
      </c>
      <c r="I65" s="2" t="s">
        <v>36</v>
      </c>
      <c r="J65" s="2" t="s">
        <v>36</v>
      </c>
      <c r="K65" s="2">
        <v>33.6</v>
      </c>
      <c r="L65" s="2" t="s">
        <v>36</v>
      </c>
      <c r="M65" s="2" t="s">
        <v>36</v>
      </c>
      <c r="N65" s="2">
        <v>94</v>
      </c>
      <c r="O65" s="2">
        <v>30</v>
      </c>
      <c r="P65" s="2" t="s">
        <v>125</v>
      </c>
      <c r="Q65" s="2" t="s">
        <v>65</v>
      </c>
      <c r="R65" s="2">
        <v>33.6</v>
      </c>
      <c r="S65" s="36" t="s">
        <v>36</v>
      </c>
      <c r="T65" s="2" t="s">
        <v>120</v>
      </c>
      <c r="U65" s="46" t="s">
        <v>49</v>
      </c>
      <c r="V65" s="19" t="s">
        <v>123</v>
      </c>
      <c r="W65" s="2" t="s">
        <v>150</v>
      </c>
      <c r="X65" s="6" t="s">
        <v>62</v>
      </c>
      <c r="Y65" s="2" t="s">
        <v>150</v>
      </c>
      <c r="Z65" s="2" t="s">
        <v>49</v>
      </c>
      <c r="AA65" s="2" t="s">
        <v>49</v>
      </c>
      <c r="AB65" s="2" t="s">
        <v>49</v>
      </c>
      <c r="AC65" s="2" t="s">
        <v>173</v>
      </c>
      <c r="AD65" s="49" t="s">
        <v>44</v>
      </c>
      <c r="AE65" s="32" t="s">
        <v>176</v>
      </c>
      <c r="AF65" s="2" t="s">
        <v>159</v>
      </c>
      <c r="AG65" s="2" t="s">
        <v>44</v>
      </c>
      <c r="AH65" s="2">
        <v>0.2</v>
      </c>
    </row>
    <row r="66" spans="1:34" ht="14.5" x14ac:dyDescent="0.35">
      <c r="A66" s="50" t="s">
        <v>168</v>
      </c>
      <c r="B66" t="s">
        <v>2</v>
      </c>
      <c r="C66" s="45" t="s">
        <v>157</v>
      </c>
      <c r="D66" s="45" t="s">
        <v>33</v>
      </c>
      <c r="E66" s="2" t="s">
        <v>127</v>
      </c>
      <c r="F66" s="6" t="s">
        <v>62</v>
      </c>
      <c r="G66" s="2" t="s">
        <v>44</v>
      </c>
      <c r="H66" s="2" t="s">
        <v>36</v>
      </c>
      <c r="I66" s="2" t="s">
        <v>36</v>
      </c>
      <c r="J66" s="2" t="s">
        <v>36</v>
      </c>
      <c r="K66" s="2">
        <v>19.5</v>
      </c>
      <c r="L66" s="2" t="s">
        <v>36</v>
      </c>
      <c r="M66" s="2" t="s">
        <v>36</v>
      </c>
      <c r="N66" s="2">
        <v>94</v>
      </c>
      <c r="O66" s="2">
        <v>30</v>
      </c>
      <c r="P66" s="2" t="s">
        <v>126</v>
      </c>
      <c r="Q66" s="2" t="s">
        <v>65</v>
      </c>
      <c r="R66" s="2">
        <v>29.5</v>
      </c>
      <c r="S66" s="36" t="s">
        <v>36</v>
      </c>
      <c r="T66" s="2" t="s">
        <v>120</v>
      </c>
      <c r="U66" s="46" t="s">
        <v>49</v>
      </c>
      <c r="V66" s="19" t="s">
        <v>123</v>
      </c>
      <c r="W66" s="2" t="s">
        <v>150</v>
      </c>
      <c r="X66" s="6" t="s">
        <v>62</v>
      </c>
      <c r="Y66" s="2" t="s">
        <v>150</v>
      </c>
      <c r="Z66" s="2" t="s">
        <v>44</v>
      </c>
      <c r="AA66" s="2" t="s">
        <v>4</v>
      </c>
      <c r="AB66" s="2" t="s">
        <v>44</v>
      </c>
      <c r="AC66" s="2">
        <v>86</v>
      </c>
      <c r="AD66" s="49" t="s">
        <v>44</v>
      </c>
      <c r="AE66" s="32" t="s">
        <v>142</v>
      </c>
      <c r="AF66" s="2" t="s">
        <v>159</v>
      </c>
      <c r="AG66" s="2" t="s">
        <v>44</v>
      </c>
      <c r="AH66" s="2">
        <v>0.2</v>
      </c>
    </row>
    <row r="67" spans="1:34" ht="14.5" x14ac:dyDescent="0.35">
      <c r="A67" s="50" t="s">
        <v>169</v>
      </c>
      <c r="B67" t="s">
        <v>2</v>
      </c>
      <c r="C67" s="45" t="s">
        <v>157</v>
      </c>
      <c r="D67" s="45" t="s">
        <v>33</v>
      </c>
      <c r="E67" s="2" t="s">
        <v>127</v>
      </c>
      <c r="F67" s="6" t="s">
        <v>62</v>
      </c>
      <c r="G67" s="2" t="s">
        <v>44</v>
      </c>
      <c r="H67" s="2" t="s">
        <v>36</v>
      </c>
      <c r="I67" s="2" t="s">
        <v>36</v>
      </c>
      <c r="J67" s="2" t="s">
        <v>36</v>
      </c>
      <c r="K67" s="2">
        <v>29.6</v>
      </c>
      <c r="L67" s="2" t="s">
        <v>36</v>
      </c>
      <c r="M67" s="2" t="s">
        <v>36</v>
      </c>
      <c r="N67" s="2">
        <v>94</v>
      </c>
      <c r="O67" s="2">
        <v>30</v>
      </c>
      <c r="P67" s="2" t="s">
        <v>126</v>
      </c>
      <c r="Q67" s="2" t="s">
        <v>65</v>
      </c>
      <c r="R67" s="2">
        <v>33.6</v>
      </c>
      <c r="S67" s="36" t="s">
        <v>36</v>
      </c>
      <c r="T67" s="2" t="s">
        <v>120</v>
      </c>
      <c r="U67" s="46" t="s">
        <v>49</v>
      </c>
      <c r="V67" s="19" t="s">
        <v>123</v>
      </c>
      <c r="W67" s="2" t="s">
        <v>150</v>
      </c>
      <c r="X67" s="6" t="s">
        <v>62</v>
      </c>
      <c r="Y67" s="2" t="s">
        <v>150</v>
      </c>
      <c r="Z67" s="2" t="s">
        <v>44</v>
      </c>
      <c r="AA67" s="2" t="s">
        <v>4</v>
      </c>
      <c r="AB67" s="2" t="s">
        <v>44</v>
      </c>
      <c r="AC67" s="2">
        <v>86</v>
      </c>
      <c r="AD67" s="49" t="s">
        <v>44</v>
      </c>
      <c r="AE67" s="32" t="s">
        <v>175</v>
      </c>
      <c r="AF67" s="2" t="s">
        <v>159</v>
      </c>
      <c r="AG67" s="2" t="s">
        <v>44</v>
      </c>
      <c r="AH67" s="2">
        <v>0.2</v>
      </c>
    </row>
    <row r="68" spans="1:34" ht="14.5" x14ac:dyDescent="0.35">
      <c r="A68" s="48" t="s">
        <v>170</v>
      </c>
      <c r="B68" t="s">
        <v>2</v>
      </c>
      <c r="C68" s="45" t="s">
        <v>157</v>
      </c>
      <c r="D68" s="45" t="s">
        <v>33</v>
      </c>
      <c r="E68" s="2" t="s">
        <v>127</v>
      </c>
      <c r="F68" s="6" t="s">
        <v>62</v>
      </c>
      <c r="G68" s="2" t="s">
        <v>44</v>
      </c>
      <c r="H68" s="2" t="s">
        <v>36</v>
      </c>
      <c r="I68" s="2" t="s">
        <v>36</v>
      </c>
      <c r="J68" s="2" t="s">
        <v>36</v>
      </c>
      <c r="K68" s="2">
        <v>29.6</v>
      </c>
      <c r="L68" s="2" t="s">
        <v>36</v>
      </c>
      <c r="M68" s="2" t="s">
        <v>36</v>
      </c>
      <c r="N68" s="2">
        <v>94</v>
      </c>
      <c r="O68" s="2">
        <v>30</v>
      </c>
      <c r="P68" s="2" t="s">
        <v>126</v>
      </c>
      <c r="Q68" s="2" t="s">
        <v>65</v>
      </c>
      <c r="R68" s="2">
        <v>33.6</v>
      </c>
      <c r="S68" s="36" t="s">
        <v>36</v>
      </c>
      <c r="T68" s="2" t="s">
        <v>120</v>
      </c>
      <c r="U68" s="46" t="s">
        <v>49</v>
      </c>
      <c r="V68" s="19" t="s">
        <v>123</v>
      </c>
      <c r="W68" s="2" t="s">
        <v>150</v>
      </c>
      <c r="X68" s="6" t="s">
        <v>62</v>
      </c>
      <c r="Y68" s="2" t="s">
        <v>150</v>
      </c>
      <c r="Z68" s="2" t="s">
        <v>44</v>
      </c>
      <c r="AA68" s="2" t="s">
        <v>4</v>
      </c>
      <c r="AB68" s="2" t="s">
        <v>44</v>
      </c>
      <c r="AC68" s="2">
        <v>86</v>
      </c>
      <c r="AD68" s="49" t="s">
        <v>44</v>
      </c>
      <c r="AE68" s="32" t="s">
        <v>175</v>
      </c>
      <c r="AF68" s="2" t="s">
        <v>159</v>
      </c>
      <c r="AG68" s="2" t="s">
        <v>44</v>
      </c>
      <c r="AH68" s="2">
        <v>0.2</v>
      </c>
    </row>
    <row r="69" spans="1:34" ht="14.5" x14ac:dyDescent="0.35">
      <c r="A69" s="48" t="s">
        <v>171</v>
      </c>
      <c r="B69" t="s">
        <v>2</v>
      </c>
      <c r="C69" s="45" t="s">
        <v>157</v>
      </c>
      <c r="D69" s="45" t="s">
        <v>33</v>
      </c>
      <c r="E69" s="2" t="s">
        <v>127</v>
      </c>
      <c r="F69" s="6" t="s">
        <v>62</v>
      </c>
      <c r="G69" s="2" t="s">
        <v>44</v>
      </c>
      <c r="H69" s="2" t="s">
        <v>36</v>
      </c>
      <c r="I69" s="2" t="s">
        <v>36</v>
      </c>
      <c r="J69" s="2" t="s">
        <v>36</v>
      </c>
      <c r="K69" s="2">
        <v>29.6</v>
      </c>
      <c r="L69" s="2" t="s">
        <v>36</v>
      </c>
      <c r="M69" s="2" t="s">
        <v>36</v>
      </c>
      <c r="N69" s="2">
        <v>94</v>
      </c>
      <c r="O69" s="2">
        <v>30</v>
      </c>
      <c r="P69" s="2" t="s">
        <v>126</v>
      </c>
      <c r="Q69" s="2" t="s">
        <v>65</v>
      </c>
      <c r="R69" s="2">
        <v>47.82</v>
      </c>
      <c r="S69" s="36" t="s">
        <v>36</v>
      </c>
      <c r="T69" s="2" t="s">
        <v>120</v>
      </c>
      <c r="U69" s="46" t="s">
        <v>49</v>
      </c>
      <c r="V69" s="19" t="s">
        <v>123</v>
      </c>
      <c r="W69" s="2" t="s">
        <v>150</v>
      </c>
      <c r="X69" s="6" t="s">
        <v>62</v>
      </c>
      <c r="Y69" s="2" t="s">
        <v>150</v>
      </c>
      <c r="Z69" s="2" t="s">
        <v>44</v>
      </c>
      <c r="AA69" s="2" t="s">
        <v>4</v>
      </c>
      <c r="AB69" s="2" t="s">
        <v>44</v>
      </c>
      <c r="AC69" s="2">
        <v>86</v>
      </c>
      <c r="AD69" s="49" t="s">
        <v>44</v>
      </c>
      <c r="AE69" s="32" t="s">
        <v>143</v>
      </c>
      <c r="AF69" s="2" t="s">
        <v>159</v>
      </c>
      <c r="AG69" s="2" t="s">
        <v>44</v>
      </c>
      <c r="AH69" s="2">
        <v>0.2</v>
      </c>
    </row>
    <row r="70" spans="1:34" ht="14.5" x14ac:dyDescent="0.35">
      <c r="A70" s="48" t="s">
        <v>172</v>
      </c>
      <c r="B70" t="s">
        <v>2</v>
      </c>
      <c r="C70" s="45" t="s">
        <v>157</v>
      </c>
      <c r="D70" s="45" t="s">
        <v>33</v>
      </c>
      <c r="E70" s="2" t="s">
        <v>127</v>
      </c>
      <c r="F70" s="6" t="s">
        <v>62</v>
      </c>
      <c r="G70" s="2" t="s">
        <v>44</v>
      </c>
      <c r="H70" s="2" t="s">
        <v>36</v>
      </c>
      <c r="I70" s="2" t="s">
        <v>36</v>
      </c>
      <c r="J70" s="2" t="s">
        <v>36</v>
      </c>
      <c r="K70" s="2">
        <v>29.6</v>
      </c>
      <c r="L70" s="2" t="s">
        <v>36</v>
      </c>
      <c r="M70" s="2" t="s">
        <v>36</v>
      </c>
      <c r="N70" s="2">
        <v>94</v>
      </c>
      <c r="O70" s="2">
        <v>30</v>
      </c>
      <c r="P70" s="2" t="s">
        <v>126</v>
      </c>
      <c r="Q70" s="2" t="s">
        <v>65</v>
      </c>
      <c r="R70" s="2">
        <v>47.82</v>
      </c>
      <c r="S70" s="36" t="s">
        <v>36</v>
      </c>
      <c r="T70" s="2" t="s">
        <v>120</v>
      </c>
      <c r="U70" s="46" t="s">
        <v>49</v>
      </c>
      <c r="V70" s="19" t="s">
        <v>123</v>
      </c>
      <c r="W70" s="2" t="s">
        <v>150</v>
      </c>
      <c r="X70" s="6" t="s">
        <v>62</v>
      </c>
      <c r="Y70" s="2" t="s">
        <v>150</v>
      </c>
      <c r="Z70" s="2" t="s">
        <v>44</v>
      </c>
      <c r="AA70" s="2" t="s">
        <v>4</v>
      </c>
      <c r="AB70" s="2" t="s">
        <v>44</v>
      </c>
      <c r="AC70" s="2">
        <v>86</v>
      </c>
      <c r="AD70" s="49" t="s">
        <v>44</v>
      </c>
      <c r="AE70" s="32" t="s">
        <v>143</v>
      </c>
      <c r="AF70" s="2" t="s">
        <v>159</v>
      </c>
      <c r="AG70" s="2" t="s">
        <v>44</v>
      </c>
      <c r="AH70" s="2">
        <v>0.2</v>
      </c>
    </row>
  </sheetData>
  <mergeCells count="1">
    <mergeCell ref="B3: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Français</vt:lpstr>
      <vt:lpstr>Blad2</vt:lpstr>
      <vt:lpstr>Français!Print_Area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Wens Sofie (HC/SNB-PP)</cp:lastModifiedBy>
  <cp:lastPrinted>2019-04-03T11:11:21Z</cp:lastPrinted>
  <dcterms:created xsi:type="dcterms:W3CDTF">2018-04-13T09:50:30Z</dcterms:created>
  <dcterms:modified xsi:type="dcterms:W3CDTF">2024-05-27T07:20:08Z</dcterms:modified>
</cp:coreProperties>
</file>