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bosch.com\dfsrb\DfsBE\LOC\Mec\PRM\Department\_01 Secretariaat PRM\_16 Standardisation\_02 EPB-PEB\Energy certificates 2024\Bosch\Heat pumps\Brussels\"/>
    </mc:Choice>
  </mc:AlternateContent>
  <xr:revisionPtr revIDLastSave="0" documentId="13_ncr:1_{69068A25-F909-4C70-B735-51DBF781BB68}" xr6:coauthVersionLast="47" xr6:coauthVersionMax="47" xr10:uidLastSave="{00000000-0000-0000-0000-000000000000}"/>
  <workbookProtection workbookAlgorithmName="SHA-512" workbookHashValue="2kct1KFYskXTe/zcPQ4sLO6vPIO40BFtgllnfxQ+UFJYuH7aUYJlFPrAKlCHcDU7TlfBOk4DQPme1D8V+mv+1A==" workbookSaltValue="nEJo6rrdZRqThblCyrpDkA==" workbookSpinCount="100000" lockStructure="1"/>
  <bookViews>
    <workbookView xWindow="28690" yWindow="-110" windowWidth="29020" windowHeight="15820" xr2:uid="{00000000-000D-0000-FFFF-FFFF00000000}"/>
  </bookViews>
  <sheets>
    <sheet name="français" sheetId="1" r:id="rId1"/>
    <sheet name="Blad2" sheetId="3" state="hidden" r:id="rId2"/>
    <sheet name="Nederlands" sheetId="5" r:id="rId3"/>
    <sheet name="Blad4" sheetId="4" state="hidden" r:id="rId4"/>
  </sheets>
  <definedNames>
    <definedName name="_xlnm.Print_Area" localSheetId="0">français!$A$1:$Q$117</definedName>
    <definedName name="_xlnm.Print_Area" localSheetId="2">Nederlands!$A$1:$Q$122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5" l="1"/>
  <c r="R14" i="1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A140" i="4"/>
  <c r="AA139" i="4"/>
  <c r="AA138" i="4"/>
  <c r="AA137" i="4"/>
  <c r="AA136" i="4"/>
  <c r="AA135" i="4"/>
  <c r="AA134" i="4"/>
  <c r="AA133" i="4"/>
  <c r="AA132" i="4"/>
  <c r="AA131" i="4"/>
  <c r="AA130" i="4"/>
  <c r="AA129" i="4"/>
  <c r="AA128" i="4"/>
  <c r="AA127" i="4"/>
  <c r="AA126" i="4"/>
  <c r="AA125" i="4"/>
  <c r="AA124" i="4"/>
  <c r="K122" i="5" l="1"/>
  <c r="K121" i="5"/>
  <c r="K119" i="5"/>
  <c r="K118" i="5"/>
  <c r="K117" i="5"/>
  <c r="K113" i="5"/>
  <c r="K112" i="5"/>
  <c r="K111" i="5"/>
  <c r="K109" i="5"/>
  <c r="K108" i="5"/>
  <c r="K107" i="5"/>
  <c r="K106" i="5"/>
  <c r="K103" i="5"/>
  <c r="K102" i="5"/>
  <c r="K101" i="5"/>
  <c r="K100" i="5"/>
  <c r="K98" i="5"/>
  <c r="K95" i="5"/>
  <c r="K94" i="5"/>
  <c r="K90" i="5"/>
  <c r="K89" i="5"/>
  <c r="K86" i="5"/>
  <c r="K81" i="5"/>
  <c r="K80" i="5"/>
  <c r="K79" i="5"/>
  <c r="K78" i="5"/>
  <c r="K77" i="5"/>
  <c r="K76" i="5"/>
  <c r="K71" i="5"/>
  <c r="K70" i="5"/>
  <c r="K69" i="5"/>
  <c r="K47" i="5"/>
  <c r="K46" i="5"/>
  <c r="K43" i="5"/>
  <c r="K42" i="5"/>
  <c r="K38" i="5"/>
  <c r="K35" i="5"/>
  <c r="K34" i="5"/>
  <c r="K32" i="5"/>
  <c r="K30" i="5"/>
  <c r="K29" i="5"/>
  <c r="K28" i="5"/>
  <c r="K27" i="5"/>
  <c r="K26" i="5"/>
  <c r="K25" i="5"/>
  <c r="K24" i="5"/>
  <c r="K23" i="5"/>
  <c r="K20" i="5"/>
  <c r="K19" i="5"/>
  <c r="K17" i="5"/>
  <c r="K16" i="5"/>
  <c r="K15" i="5"/>
  <c r="K14" i="5"/>
  <c r="K13" i="5"/>
  <c r="K12" i="5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K114" i="1"/>
  <c r="K113" i="1"/>
  <c r="K111" i="1"/>
  <c r="K110" i="1"/>
  <c r="K109" i="1"/>
  <c r="K105" i="1"/>
  <c r="K104" i="1"/>
  <c r="K103" i="1"/>
  <c r="K101" i="1"/>
  <c r="K100" i="1"/>
  <c r="K97" i="1"/>
  <c r="K96" i="1"/>
  <c r="K93" i="1"/>
  <c r="K92" i="1"/>
  <c r="K89" i="1"/>
  <c r="K88" i="1"/>
  <c r="K86" i="1"/>
  <c r="K84" i="1"/>
  <c r="K82" i="1"/>
  <c r="K81" i="1"/>
  <c r="K80" i="1"/>
  <c r="K79" i="1"/>
  <c r="K78" i="1"/>
  <c r="K77" i="1"/>
  <c r="K74" i="1"/>
  <c r="K73" i="1"/>
  <c r="K70" i="1"/>
  <c r="K69" i="1"/>
  <c r="K53" i="1"/>
  <c r="K51" i="1"/>
  <c r="K48" i="1"/>
  <c r="K47" i="1"/>
  <c r="K45" i="1"/>
  <c r="K40" i="1"/>
  <c r="K39" i="1"/>
  <c r="K38" i="1"/>
  <c r="K36" i="1"/>
  <c r="K35" i="1"/>
  <c r="K34" i="1"/>
  <c r="K33" i="1"/>
  <c r="K32" i="1"/>
  <c r="K31" i="1"/>
  <c r="K30" i="1"/>
  <c r="K29" i="1"/>
  <c r="K25" i="1"/>
  <c r="K23" i="1"/>
  <c r="K20" i="1"/>
  <c r="K19" i="1"/>
  <c r="K18" i="1"/>
  <c r="K17" i="1"/>
  <c r="K16" i="1"/>
  <c r="K15" i="1"/>
  <c r="L69" i="5" l="1"/>
  <c r="AA2" i="4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BG2" i="4" s="1"/>
  <c r="BH2" i="4" s="1"/>
  <c r="BI2" i="4" s="1"/>
  <c r="BJ2" i="4" s="1"/>
  <c r="BK2" i="4" s="1"/>
  <c r="L69" i="1" l="1"/>
  <c r="L48" i="1"/>
  <c r="L40" i="1"/>
  <c r="L38" i="1"/>
  <c r="L35" i="1"/>
  <c r="L34" i="1"/>
  <c r="L33" i="1"/>
  <c r="L32" i="1"/>
  <c r="L30" i="1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L35" i="5" l="1"/>
  <c r="M29" i="5"/>
  <c r="M28" i="5"/>
  <c r="M27" i="5"/>
  <c r="M26" i="5"/>
  <c r="M24" i="5"/>
  <c r="AE19" i="4" l="1"/>
  <c r="AA19" i="4"/>
  <c r="AE16" i="4"/>
  <c r="AA16" i="4"/>
  <c r="AE13" i="4"/>
  <c r="AA13" i="4"/>
  <c r="AE11" i="4"/>
  <c r="AA11" i="4"/>
  <c r="AE55" i="4"/>
  <c r="AA55" i="4"/>
  <c r="AE53" i="4" l="1"/>
  <c r="AA53" i="4"/>
  <c r="AE9" i="4"/>
  <c r="AA9" i="4"/>
  <c r="AE7" i="4"/>
  <c r="AA7" i="4"/>
  <c r="AE78" i="4" l="1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4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8" i="4"/>
  <c r="AE17" i="4"/>
  <c r="AE15" i="4"/>
  <c r="AE14" i="4"/>
  <c r="AE12" i="4"/>
  <c r="AE10" i="4"/>
  <c r="AE8" i="4"/>
  <c r="AE6" i="4"/>
  <c r="AE5" i="4"/>
  <c r="AA77" i="4"/>
  <c r="AA78" i="4"/>
  <c r="M43" i="5" l="1"/>
  <c r="M32" i="5"/>
  <c r="K22" i="5" l="1"/>
  <c r="AA76" i="4" l="1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4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8" i="4"/>
  <c r="AA17" i="4"/>
  <c r="AA15" i="4"/>
  <c r="AA14" i="4"/>
  <c r="AA12" i="4"/>
  <c r="AA10" i="4"/>
  <c r="AA8" i="4"/>
  <c r="AA6" i="4"/>
  <c r="AA5" i="4"/>
  <c r="M37" i="1" l="1"/>
  <c r="K27" i="1" l="1"/>
  <c r="K91" i="1" l="1"/>
</calcChain>
</file>

<file path=xl/sharedStrings.xml><?xml version="1.0" encoding="utf-8"?>
<sst xmlns="http://schemas.openxmlformats.org/spreadsheetml/2006/main" count="12293" uniqueCount="449">
  <si>
    <t>Elektrische warmtepomp</t>
  </si>
  <si>
    <t>Neen</t>
  </si>
  <si>
    <t>Enkel buitenlucht</t>
  </si>
  <si>
    <t>Ja</t>
  </si>
  <si>
    <t>Temperatuurstoename over de condensor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</si>
  <si>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</si>
  <si>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</si>
  <si>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</si>
  <si>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</si>
  <si>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</si>
  <si>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</si>
  <si>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</si>
  <si>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</si>
  <si>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</si>
  <si>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Ns %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</si>
  <si>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</si>
  <si>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</si>
  <si>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</si>
  <si>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</si>
  <si>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</si>
  <si>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</si>
  <si>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</si>
  <si>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</si>
  <si>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</si>
  <si>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</si>
  <si>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Elektrisch vermogen van de breinpomp gekend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</si>
  <si>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</si>
  <si>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</si>
  <si>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</si>
  <si>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</si>
  <si>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</si>
  <si>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</si>
  <si>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</si>
  <si>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</si>
  <si>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</si>
  <si>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</si>
  <si>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</si>
  <si>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</si>
  <si>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</si>
  <si>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</si>
  <si>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</si>
  <si>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</si>
  <si>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</si>
  <si>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</si>
  <si>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</si>
  <si>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</si>
  <si>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</si>
  <si>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</si>
  <si>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</si>
  <si>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</si>
  <si>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</si>
  <si>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</si>
  <si>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</si>
  <si>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</si>
  <si>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</si>
  <si>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Chauffage</t>
  </si>
  <si>
    <t>Auxiliares de distribution locaux - Circulateurs</t>
  </si>
  <si>
    <t>Product-ID</t>
  </si>
  <si>
    <t>Marque du produit</t>
  </si>
  <si>
    <t>Type de générateur</t>
  </si>
  <si>
    <t>Source chaude de l'évaporateur</t>
  </si>
  <si>
    <t>La PAC est utilisée comme refroidissement actif</t>
  </si>
  <si>
    <r>
      <t>Température à laquelle est déterminé le SCOP</t>
    </r>
    <r>
      <rPr>
        <b/>
        <u/>
        <sz val="10"/>
        <color theme="1"/>
        <rFont val="Calibri"/>
        <family val="2"/>
        <scheme val="minor"/>
      </rPr>
      <t xml:space="preserve">on </t>
    </r>
    <r>
      <rPr>
        <b/>
        <u/>
        <sz val="11"/>
        <color theme="1"/>
        <rFont val="Calibri"/>
        <family val="2"/>
        <scheme val="minor"/>
      </rPr>
      <t>ou SGUE</t>
    </r>
    <r>
      <rPr>
        <b/>
        <u/>
        <sz val="10"/>
        <color theme="1"/>
        <rFont val="Calibri"/>
        <family val="2"/>
        <scheme val="minor"/>
      </rPr>
      <t>h</t>
    </r>
  </si>
  <si>
    <t>Conditions test connue</t>
  </si>
  <si>
    <t>Augmentation de la T° à travers le condenseur</t>
  </si>
  <si>
    <t>Puissance électrique de la pompe connue</t>
  </si>
  <si>
    <t>Puissance élec. De la pompe vers l'évap.</t>
  </si>
  <si>
    <t>Configuration du stockage ou de l'échangeur</t>
  </si>
  <si>
    <t>Avec stockage de chaleur ( pas instantané )</t>
  </si>
  <si>
    <t>Profil de soutirage déclaré connu</t>
  </si>
  <si>
    <t>Profil</t>
  </si>
  <si>
    <t>Effacité énergétique connue</t>
  </si>
  <si>
    <r>
      <t xml:space="preserve">Efficacité énergétique </t>
    </r>
    <r>
      <rPr>
        <b/>
        <u/>
        <sz val="11"/>
        <color theme="1"/>
        <rFont val="Calibri"/>
        <family val="2"/>
      </rPr>
      <t>ƞ</t>
    </r>
    <r>
      <rPr>
        <b/>
        <u/>
        <sz val="10"/>
        <color theme="1"/>
        <rFont val="Calibri"/>
        <family val="2"/>
      </rPr>
      <t>wh</t>
    </r>
  </si>
  <si>
    <t>Introduction directe de la puissance installée</t>
  </si>
  <si>
    <t>Puissance installée</t>
  </si>
  <si>
    <t>Type de circulateur</t>
  </si>
  <si>
    <t>EEI connu</t>
  </si>
  <si>
    <t>Pompe à chaleur</t>
  </si>
  <si>
    <t>Non</t>
  </si>
  <si>
    <t>Eau</t>
  </si>
  <si>
    <t>Oui</t>
  </si>
  <si>
    <t>70 W</t>
  </si>
  <si>
    <t>140 W</t>
  </si>
  <si>
    <t>90 W</t>
  </si>
  <si>
    <t>Sol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</si>
  <si>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</si>
  <si>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APPAREILS</t>
  </si>
  <si>
    <t>Nom :</t>
  </si>
  <si>
    <t>Sélectionnez votre pompe à chaleur ici</t>
  </si>
  <si>
    <t>Marque du produit :</t>
  </si>
  <si>
    <t>Product-ID :</t>
  </si>
  <si>
    <t>Type de générateur :</t>
  </si>
  <si>
    <t>Sous-type de générateur :</t>
  </si>
  <si>
    <t>Sous-type de générateur</t>
  </si>
  <si>
    <t>Électrique</t>
  </si>
  <si>
    <t>Source de chaleur de l'évaporateur :</t>
  </si>
  <si>
    <t>Fluide caloporteur du condenseur :</t>
  </si>
  <si>
    <t>Air neuf (extérieur) uniquement</t>
  </si>
  <si>
    <t>Application d'Ecodesign</t>
  </si>
  <si>
    <t>Mise sur le marché antérieure au 26/9/2015 :</t>
  </si>
  <si>
    <t>Générateur utilisant des combustibles produits principalement par biomasse :</t>
  </si>
  <si>
    <t>CHAUFFAGE</t>
  </si>
  <si>
    <t>Application d'Ecodesign chauffage</t>
  </si>
  <si>
    <t>Puissance nominale &gt; 400 kW :</t>
  </si>
  <si>
    <t>Puissance (nominale ou thermique) :</t>
  </si>
  <si>
    <t>Valeur par défaut pour le rendement :</t>
  </si>
  <si>
    <t>Puissance OFF :</t>
  </si>
  <si>
    <t>Puissance TO :</t>
  </si>
  <si>
    <t>Puissance SB :</t>
  </si>
  <si>
    <t>Puissance CCH :</t>
  </si>
  <si>
    <t>La PAC est utilisée comme refroidissement actif :</t>
  </si>
  <si>
    <t>Température à laquelle est déterminé le SCOP-on ou SGUE-h :</t>
  </si>
  <si>
    <t>Facteur de correction sur l'augmentation de température à travers le condenseur :</t>
  </si>
  <si>
    <t>Conditions test connue :</t>
  </si>
  <si>
    <t>Augmentation de la T° à travers le condenseur :</t>
  </si>
  <si>
    <t>EAU CHAUDE SANITAIRE</t>
  </si>
  <si>
    <t>Avec stockage de chaleur (pas instantané) :</t>
  </si>
  <si>
    <t>Profil de soutirage et efficacité énerg. ou classe énerg. connu ? :</t>
  </si>
  <si>
    <t>Profil de soutirage déclaré connu :</t>
  </si>
  <si>
    <t>Profil :</t>
  </si>
  <si>
    <t>Efficacité énergétique connue :</t>
  </si>
  <si>
    <t>PAC équipée d'une résistance électrique :</t>
  </si>
  <si>
    <t>Efficacité énergétique 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</si>
  <si>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</si>
  <si>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</si>
  <si>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VERWARMING</t>
  </si>
  <si>
    <t>Naam:</t>
  </si>
  <si>
    <t>Merk:</t>
  </si>
  <si>
    <t>Product-ID:</t>
  </si>
  <si>
    <t>Soort toestel:</t>
  </si>
  <si>
    <t>Subtype toestel:</t>
  </si>
  <si>
    <t>Warmtebron van de verdamper:</t>
  </si>
  <si>
    <t>Warmteafgiftemedium van de condensor:</t>
  </si>
  <si>
    <t>Toestel is voor 26/9/2015 op de markt gebracht:</t>
  </si>
  <si>
    <t>De opwekker gebruikt brandstoffen voornamelijk uit biomassa:</t>
  </si>
  <si>
    <t>Nominaal vermogen &gt; 400 kW :</t>
  </si>
  <si>
    <t>Vermogen (nominaal of thermisch):</t>
  </si>
  <si>
    <t>Waarde bij ontstentenis voor het rendement:</t>
  </si>
  <si>
    <t>Vermogen in uit-stand:</t>
  </si>
  <si>
    <t>TO-vermogen:</t>
  </si>
  <si>
    <t>Stand-by-vermogen:</t>
  </si>
  <si>
    <t>CCH-vermogen:</t>
  </si>
  <si>
    <t>De warmtepomp wordt als actieve koelmachine gebruikt:</t>
  </si>
  <si>
    <t>Temperatuur waarbij de SCOP-on of SGUE-h bepaald werd:</t>
  </si>
  <si>
    <t>Correctiefactor op de temperatuurstoename over de condensor</t>
  </si>
  <si>
    <t>Temperatuurstoename van het water gekend:</t>
  </si>
  <si>
    <t>Temperatuurstoename over de condensor:</t>
  </si>
  <si>
    <t>SANITAIR WARM WATER</t>
  </si>
  <si>
    <t>Met warmteopslag:</t>
  </si>
  <si>
    <t>Capaciteitsprofiel gekend:</t>
  </si>
  <si>
    <t>Capaciteitsprofiel:</t>
  </si>
  <si>
    <t>Energie-efficiëntie gekend:</t>
  </si>
  <si>
    <t>Energie-efficiëntie:</t>
  </si>
  <si>
    <t>Warmtepomp uitgerust met een elektrische weerstand:</t>
  </si>
  <si>
    <t>Nominaal vermogen &gt; 400 kW</t>
  </si>
  <si>
    <t>Capaciteitsprofiel en energie-efficiëntie of -klasse gekend?:</t>
  </si>
  <si>
    <t>PAC équipée d'une résistance électrique</t>
  </si>
  <si>
    <t>À rotor noyé avec régulation (excepté régulation marche/arrêt)</t>
  </si>
  <si>
    <t>Saumure</t>
  </si>
  <si>
    <t>XL</t>
  </si>
  <si>
    <t>Configuratie van het opslagvat:</t>
  </si>
  <si>
    <t>Configuratie van het opslagvat</t>
  </si>
  <si>
    <t>Eén uniek opslagvat voor 2 opwekkers</t>
  </si>
  <si>
    <t>Générateur de chaleur avec ballon séparé ou avec échangeur externe</t>
  </si>
  <si>
    <t>Générateur de chaleur avec ballon intégré</t>
  </si>
  <si>
    <t>Configuration du stockage :</t>
  </si>
  <si>
    <t>Un ballon de stockage unique et commun aux 2 producteurs</t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</si>
  <si>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</si>
  <si>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</si>
  <si>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Invoer van SCOP-ON:</t>
  </si>
  <si>
    <t xml:space="preserve">րs 55°C: </t>
  </si>
  <si>
    <t>Encodage du SCOPon</t>
  </si>
  <si>
    <t>Calcul simplifié SCOPon</t>
  </si>
  <si>
    <t>Encodage du SCOPon:</t>
  </si>
  <si>
    <t xml:space="preserve">     Ns 55°C:</t>
  </si>
  <si>
    <t>Is de energie-efficiëntie bepaald met inbegrip van de warmteopslag</t>
  </si>
  <si>
    <t>Cette efficacité est-elle déterminée en intégrant le stockage</t>
  </si>
  <si>
    <t>Introduction directe de la puissance installée:</t>
  </si>
  <si>
    <t>Puissance installée:</t>
  </si>
  <si>
    <t>Type de circulateur:</t>
  </si>
  <si>
    <t>EEI connu:</t>
  </si>
  <si>
    <t>EEI: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</si>
  <si>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</si>
  <si>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</si>
  <si>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</si>
  <si>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</si>
  <si>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</si>
  <si>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Enkel in te geven indien het tapprofiel en energie-efficiëntie niet gekend zijn</t>
  </si>
  <si>
    <t>Een ander opwekkingstoestel van het type elektrische weerstand moet ingevoerd worden</t>
  </si>
  <si>
    <t>Warmhoudverlies van de watertank gekend:</t>
  </si>
  <si>
    <t>Warmhoudverlies:</t>
  </si>
  <si>
    <t>Warmhoudverlies van de tank gekend</t>
  </si>
  <si>
    <t>Warmhoudverlies</t>
  </si>
  <si>
    <t>zie productspecificaties van de tank</t>
  </si>
  <si>
    <t>NIET PREFERENTE OPWEKKER</t>
  </si>
  <si>
    <t>Het toestel staat buiten het beschermd volume:</t>
  </si>
  <si>
    <t>Gaskleppen en/of ventilatoren aanwezig:</t>
  </si>
  <si>
    <t>Toepassing van de Ecodesign-richtlijn</t>
  </si>
  <si>
    <t>Toestel voor 26/9/2015 op de markt gebracht:</t>
  </si>
  <si>
    <t>onbekend</t>
  </si>
  <si>
    <t>default waarde</t>
  </si>
  <si>
    <t>Correctiefactor voor het temperatuursverschil tussen de warmtebon en de inlaattemperatuur van de verdamper</t>
  </si>
  <si>
    <r>
      <t>Warmtebron waarvoor SCOP</t>
    </r>
    <r>
      <rPr>
        <sz val="9"/>
        <color theme="1"/>
        <rFont val="Bosch Office Sans"/>
      </rPr>
      <t xml:space="preserve">on </t>
    </r>
    <r>
      <rPr>
        <sz val="10"/>
        <color theme="1"/>
        <rFont val="Bosch Office Sans"/>
      </rPr>
      <t>of SGUE</t>
    </r>
    <r>
      <rPr>
        <sz val="9"/>
        <color theme="1"/>
        <rFont val="Bosch Office Sans"/>
      </rPr>
      <t xml:space="preserve">h </t>
    </r>
    <r>
      <rPr>
        <sz val="10"/>
        <color theme="1"/>
        <rFont val="Bosch Office Sans"/>
      </rPr>
      <t>werd bepaald:</t>
    </r>
  </si>
  <si>
    <t xml:space="preserve">Correctiefactor voor het elektriciteitsverbruik van een pomp op het circuit naar de verdamper </t>
  </si>
  <si>
    <t>Elektrisch vermogen van de pomp gekend:</t>
  </si>
  <si>
    <t>Elek. vermogen van de pomp voor warmtetoevoer naar de verdamper:</t>
  </si>
  <si>
    <t>Warmtebron brijn</t>
  </si>
  <si>
    <t>Vermogen elektrische weerstand</t>
  </si>
  <si>
    <t>9 kW</t>
  </si>
  <si>
    <t>te bepalen door verslaggever</t>
  </si>
  <si>
    <t>Toestel voor 26/9/2015 op de markt gebracht (Elektrische weerstand)</t>
  </si>
  <si>
    <t>De opwekker gebruikt brandstoffen voornamelijk uit biomassa (elektrische weeerstand)</t>
  </si>
  <si>
    <t>Met warmteopslag (elektrische weerstand)</t>
  </si>
  <si>
    <t>Configuratie van het opslagvat of de warmtewisselaar (elektrische weerstand)</t>
  </si>
  <si>
    <t>Capaciteitsprofiel gekend (elektrische weerstand</t>
  </si>
  <si>
    <t>Capaciteitsprofiel (elektrische weerstand)</t>
  </si>
  <si>
    <t>Energie-efficiëntie gekend (elektrische weerstand)</t>
  </si>
  <si>
    <t>Energie-efficiëntie ŋWH ((elektrische weerstand)</t>
  </si>
  <si>
    <t>Default waarde</t>
  </si>
  <si>
    <t>Beschermt volume</t>
  </si>
  <si>
    <t>Beschermt volume (elektrische weerstand)</t>
  </si>
  <si>
    <t>Gaskleppen en/of ventilatoren aanwezig (elektrische weerstand)</t>
  </si>
  <si>
    <t>Is de energie-efficiëntie bepaald met inbegrip van de warmteopslag (elektrische weerstand)</t>
  </si>
  <si>
    <t>WSW186-6 T180</t>
  </si>
  <si>
    <t>WSW186-8 T180</t>
  </si>
  <si>
    <t>WSW186-12 T180</t>
  </si>
  <si>
    <t>WSW186-16 T180</t>
  </si>
  <si>
    <t xml:space="preserve">WSW186-6 </t>
  </si>
  <si>
    <t xml:space="preserve">WSW186-8 </t>
  </si>
  <si>
    <t>WSW186-12</t>
  </si>
  <si>
    <t>WSW186-16</t>
  </si>
  <si>
    <t>WSW186-6 + SH300</t>
  </si>
  <si>
    <t>WSW186-8 + SH300</t>
  </si>
  <si>
    <t>WSW186-12 + SH300</t>
  </si>
  <si>
    <t>WSW186-16 + SH300</t>
  </si>
  <si>
    <t>ja</t>
  </si>
  <si>
    <t>zelf in te vullen indien van toepassing</t>
  </si>
  <si>
    <t>Facteur de correction pour la différence de température entre la source de chaleur et la température d'entrée dans l'evaporateur</t>
  </si>
  <si>
    <t>Source de chaleur pour la détermination du SCOP-on ou SGUE-h:</t>
  </si>
  <si>
    <t>Facteur de correction pour la consommation d'électricité d'une pompe sur le circuit vers l'evaporateur</t>
  </si>
  <si>
    <t>Puissance électrique de la pompe connue:</t>
  </si>
  <si>
    <t>Puissance électrique de la pompe vers l'évoraporateur:</t>
  </si>
  <si>
    <t>Configuration du stockage ou de l'échangeur:</t>
  </si>
  <si>
    <t>Cette efficacité est-elle déterminée en intégrant la résistance électrique:</t>
  </si>
  <si>
    <t>Un autre générateur de type "Chauffage électrique par résistance" doit être encodé.</t>
  </si>
  <si>
    <t>Pertes statiques du ballon de stockage connues:</t>
  </si>
  <si>
    <t>Pertes statiques:</t>
  </si>
  <si>
    <t>Générateur préférentiel</t>
  </si>
  <si>
    <t>Générateur non préférentiel</t>
  </si>
  <si>
    <t>Cette efficacité est-elle déterminée en intégrant le stockage?:</t>
  </si>
  <si>
    <t>Puissance (nominale ou thermique)</t>
  </si>
  <si>
    <t>Puissance nominale &gt; 400 kW</t>
  </si>
  <si>
    <t>Mise sur le marché antérieure au 26/9/2015</t>
  </si>
  <si>
    <t>Générateur utilisant des combustibles produits principalement par biomasse</t>
  </si>
  <si>
    <t>Valeur par défaut pour le rendement</t>
  </si>
  <si>
    <t>Puissance OFF</t>
  </si>
  <si>
    <t>Puissance TO</t>
  </si>
  <si>
    <t>Puissance SB</t>
  </si>
  <si>
    <t>Puissance CCH</t>
  </si>
  <si>
    <t>Ns 55°C</t>
  </si>
  <si>
    <t>Source de chaleur pour la détermination du Scopon</t>
  </si>
  <si>
    <t>NA</t>
  </si>
  <si>
    <t>Configuration du stockage</t>
  </si>
  <si>
    <t>Profil de soutirage et efficacité energ. ou classe energ. connu</t>
  </si>
  <si>
    <t>Cette efficacité est-elle déterminée en intégrant la résistance électrique</t>
  </si>
  <si>
    <t>Pertes statiques du Ballon de stockage connues</t>
  </si>
  <si>
    <t xml:space="preserve">Pertes statiques </t>
  </si>
  <si>
    <t>Voir les spécifications du réservoir</t>
  </si>
  <si>
    <t>Efficacité énergetique Résistance électrique</t>
  </si>
  <si>
    <t>Puissance (nominale ou thermique) RE</t>
  </si>
  <si>
    <t>Configuration du stockage ou de l'échangeur  RE</t>
  </si>
  <si>
    <t>Avec stockage de chaleur ( pas instantané ) RE</t>
  </si>
  <si>
    <t>Configuration du stockage RE</t>
  </si>
  <si>
    <t>77W</t>
  </si>
  <si>
    <t>77 W</t>
  </si>
  <si>
    <t>75 W</t>
  </si>
  <si>
    <t>38%</t>
  </si>
  <si>
    <t>0,075 kW</t>
  </si>
  <si>
    <t>0,077 kW</t>
  </si>
  <si>
    <t>Bosch</t>
  </si>
  <si>
    <t>Compress 3000 AWES 2</t>
  </si>
  <si>
    <t>Compress 3000 AWES 4</t>
  </si>
  <si>
    <t>Compress 3000 AWES 4 + WH290 LP1 B</t>
  </si>
  <si>
    <t>Compress 3000 AWES 6</t>
  </si>
  <si>
    <t>Compress 3000 AWES 6 + WH290 LP1 B</t>
  </si>
  <si>
    <t>Compress 3000 AWES 8</t>
  </si>
  <si>
    <t>Compress 3000 AWES 8 + HR300</t>
  </si>
  <si>
    <t>Compress 3000 AWES 11s</t>
  </si>
  <si>
    <t>Compress 3000 AWES 11s + HR300</t>
  </si>
  <si>
    <t>Compress 3000 AWES 11t</t>
  </si>
  <si>
    <t>Compress 3000 AWES 13s</t>
  </si>
  <si>
    <t>Compress 3000 AWES 13s + HR300</t>
  </si>
  <si>
    <t>Compress 3000 AWES 13t</t>
  </si>
  <si>
    <t>Compress 3000 AWES 15s</t>
  </si>
  <si>
    <t>Compress 3000 AWES 15s + HR300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</si>
  <si>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</si>
  <si>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</si>
  <si>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</si>
  <si>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</si>
  <si>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</si>
  <si>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</si>
  <si>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</si>
  <si>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</si>
  <si>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</si>
  <si>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</si>
  <si>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</si>
  <si>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</si>
  <si>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</si>
  <si>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</si>
  <si>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</si>
  <si>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</si>
  <si>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</si>
  <si>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</si>
  <si>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</si>
  <si>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</si>
  <si>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</si>
  <si>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</si>
  <si>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</si>
  <si>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</si>
  <si>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</si>
  <si>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</si>
  <si>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</si>
  <si>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</si>
  <si>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</si>
  <si>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</si>
  <si>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</si>
  <si>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</si>
  <si>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</si>
  <si>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6 AWE + WH 290 LP1 B</t>
  </si>
  <si>
    <t>Compress 6000  8 AWE</t>
  </si>
  <si>
    <t>Compress 6000  8 AWE + HR300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</si>
  <si>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</si>
  <si>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</si>
  <si>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</si>
  <si>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</si>
  <si>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</si>
  <si>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</si>
  <si>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</si>
  <si>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</si>
  <si>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</si>
  <si>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</si>
  <si>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</si>
  <si>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</si>
  <si>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</si>
  <si>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</si>
  <si>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</si>
  <si>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</si>
  <si>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</si>
  <si>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</si>
  <si>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</si>
  <si>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</si>
  <si>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</si>
  <si>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</si>
  <si>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</si>
  <si>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Compress 7800iLW 6 MF</t>
  </si>
  <si>
    <t>Compress 7800iLW 8 MF</t>
  </si>
  <si>
    <t>Compress 7800iLW 12 MF</t>
  </si>
  <si>
    <t>Compress 7800iLW 16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</si>
  <si>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</si>
  <si>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</si>
  <si>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</si>
  <si>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</si>
  <si>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</si>
  <si>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</si>
  <si>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</si>
  <si>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</si>
  <si>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Data PEB 2021 Bosch pompe à chaleur</t>
  </si>
  <si>
    <t>Certificat PEB et Eco-design</t>
  </si>
  <si>
    <t>EPB certificaat en Eco-design</t>
  </si>
  <si>
    <t>Capaciteitsprofiel en energie-efficiëntie of -klasse gekend</t>
  </si>
  <si>
    <t>126,5%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</si>
  <si>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</si>
  <si>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</si>
  <si>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</si>
  <si>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</si>
  <si>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</si>
  <si>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</si>
  <si>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</si>
  <si>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</si>
  <si>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</si>
  <si>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</si>
  <si>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</si>
  <si>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135%</t>
  </si>
  <si>
    <t>129%</t>
  </si>
  <si>
    <t>127%</t>
  </si>
  <si>
    <t>112,3%</t>
  </si>
  <si>
    <t>123,5%</t>
  </si>
  <si>
    <t>132,6%</t>
  </si>
  <si>
    <t>90%</t>
  </si>
  <si>
    <t>93,1%</t>
  </si>
  <si>
    <t>Compress 3400iAWS 4 ORE-S</t>
  </si>
  <si>
    <t xml:space="preserve"> Compress 3400iAWS 4 ORE-S + HR300</t>
  </si>
  <si>
    <t>Compress 3400iAWS 6 ORE-S</t>
  </si>
  <si>
    <t xml:space="preserve"> Compress 3400iAWS 6 ORE-S + HR300</t>
  </si>
  <si>
    <t>Compress 3400iAWS 8 ORE-S</t>
  </si>
  <si>
    <t xml:space="preserve"> Compress 3400iAWS 8 ORE-S + HR300</t>
  </si>
  <si>
    <t>Compress 3400iAWS 10 ORE-S</t>
  </si>
  <si>
    <t xml:space="preserve"> Compress 3400iAWS 10 ORE-S + HR300</t>
  </si>
  <si>
    <t>Compress 3400iAWS 12 ORE-S</t>
  </si>
  <si>
    <t xml:space="preserve"> Compress 3400iAWS 12 ORE-S + HR300</t>
  </si>
  <si>
    <t>Compress 3400iAWS 14 ORE-S</t>
  </si>
  <si>
    <t xml:space="preserve"> Compress 3400iAWS 14 ORE-S + HR300</t>
  </si>
  <si>
    <t>Compress 3400iAWS 10 ORE-T</t>
  </si>
  <si>
    <t>Compress 3400iAWS 12 ORE-T</t>
  </si>
  <si>
    <t>Compress 3400iAWS 14 ORE-T</t>
  </si>
  <si>
    <t>Compress 3400iAWS 4 ORB-S</t>
  </si>
  <si>
    <t>Compress 3400iAWS 6 ORB-S</t>
  </si>
  <si>
    <t>Compress 3400iAWS 8 ORB-S</t>
  </si>
  <si>
    <t>Compress 3400iAWS 10 ORB-S</t>
  </si>
  <si>
    <t>Compress 3400iAWS 12 ORB-S</t>
  </si>
  <si>
    <t>Compress 3400iAWS 14 ORB-S</t>
  </si>
  <si>
    <t>Compress 3400iAWS 10 ORB-T</t>
  </si>
  <si>
    <t>Compress 3400iAWS 12 ORB-T</t>
  </si>
  <si>
    <t>Compress 3400iAWS 14 ORB-T</t>
  </si>
  <si>
    <t>Compress 3400iAWS 4 ORM-S</t>
  </si>
  <si>
    <t>Compress 3400iAWS 6 ORM-S</t>
  </si>
  <si>
    <t>Compress 3400iAWS 8 ORM-S</t>
  </si>
  <si>
    <t>Compress 3400iAWS 10 ORM-S</t>
  </si>
  <si>
    <t>Compress 3400iAWS 12 ORM-S</t>
  </si>
  <si>
    <t>Compress 3400iAWS 14 ORM-S</t>
  </si>
  <si>
    <t>Compress 3400iAWS 10 ORM-T</t>
  </si>
  <si>
    <t>Compress 3400iAWS 12 ORM-T</t>
  </si>
  <si>
    <t>Compress 3400iAWS 14 ORM-T</t>
  </si>
  <si>
    <t>6 kW</t>
  </si>
  <si>
    <t>127,3%</t>
  </si>
  <si>
    <t>112,7%</t>
  </si>
  <si>
    <t>Compress 5800iAW 4 ORM-S</t>
  </si>
  <si>
    <t>Compress 5800iAW 5 ORM-S</t>
  </si>
  <si>
    <t>Compress 5800iAW 7 ORM-S</t>
  </si>
  <si>
    <t>Compress 5800iAW 10 ORM-T</t>
  </si>
  <si>
    <t>Compress 5800iAW 12 ORM-T</t>
  </si>
  <si>
    <t>Compress 5800iAW 4 ORE-S</t>
  </si>
  <si>
    <t>Compress 5800iAW 5 ORE-S</t>
  </si>
  <si>
    <t>Compress 5800iAW 7 ORE-S</t>
  </si>
  <si>
    <t>Compress 5800iAW 10 ORE-T</t>
  </si>
  <si>
    <t>Compress 5800iAW 12 ORE-T</t>
  </si>
  <si>
    <t>Compress 2000 AWF 4 R-S</t>
  </si>
  <si>
    <t>Compress 2000 AWF 6 R-S</t>
  </si>
  <si>
    <t>Compress 2000 AWF 8 R-S</t>
  </si>
  <si>
    <t>Compress 2000 AWF 10 R-T</t>
  </si>
  <si>
    <t>Compress 2000 AWF 12 R-T</t>
  </si>
  <si>
    <t>Compress 2000 AWF 14 R-T</t>
  </si>
  <si>
    <t>Compress 2000 AWF 16 R-T</t>
  </si>
  <si>
    <t>Zelf in te vullen indien van toepassing</t>
  </si>
  <si>
    <t>Verwarmingstoestel met apart opslagvat of met externe warmtewisselaar</t>
  </si>
  <si>
    <t>87 W</t>
  </si>
  <si>
    <t>0,087 kW</t>
  </si>
  <si>
    <t>Dit stavingscertificaat is geldig vanaf 01/01/2022.</t>
  </si>
  <si>
    <t>Ce certificat est valable à partir du 01/01/2022.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</si>
</sst>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Bosch Office Sans"/>
    </font>
    <font>
      <sz val="8.5"/>
      <color theme="1"/>
      <name val="Bosch Office Sans"/>
    </font>
    <font>
      <sz val="10"/>
      <color theme="1"/>
      <name val="Bosch Office Sans"/>
    </font>
    <font>
      <b/>
      <i/>
      <sz val="9"/>
      <color theme="1"/>
      <name val="Arial"/>
      <family val="2"/>
    </font>
    <font>
      <b/>
      <i/>
      <sz val="9"/>
      <color theme="1"/>
      <name val="Bosch Office Sans"/>
    </font>
    <font>
      <i/>
      <sz val="9"/>
      <color theme="1"/>
      <name val="Bosch Office Sans"/>
    </font>
    <font>
      <sz val="9"/>
      <color theme="1"/>
      <name val="Bosch Office Sans"/>
    </font>
    <font>
      <b/>
      <i/>
      <sz val="10"/>
      <color theme="1"/>
      <name val="Bosch Office Sans"/>
    </font>
    <font>
      <b/>
      <sz val="22"/>
      <color theme="1"/>
      <name val="Bosch Office Sans"/>
    </font>
    <font>
      <sz val="10"/>
      <name val="Arial Cyr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3" fillId="0" borderId="0"/>
    <xf numFmtId="9" fontId="2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6" fillId="0" borderId="0" xfId="0" applyFont="1" applyFill="1" applyAlignment="1">
      <alignment vertical="top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" fontId="1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2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" fontId="1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0" fillId="0" borderId="0" xfId="0" applyNumberFormat="1" applyFill="1"/>
    <xf numFmtId="1" fontId="0" fillId="0" borderId="0" xfId="0" applyNumberFormat="1" applyFill="1"/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center"/>
    </xf>
    <xf numFmtId="49" fontId="0" fillId="0" borderId="0" xfId="0" applyNumberFormat="1"/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49" fontId="3" fillId="0" borderId="0" xfId="0" applyNumberFormat="1" applyFont="1"/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center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0" borderId="0" xfId="1" applyFont="1" applyAlignment="1" applyProtection="1">
      <alignment horizontal="left"/>
      <protection locked="0"/>
    </xf>
    <xf numFmtId="9" fontId="0" fillId="0" borderId="0" xfId="0" applyNumberFormat="1" applyAlignment="1">
      <alignment horizontal="left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0" fillId="3" borderId="0" xfId="0" applyFill="1"/>
    <xf numFmtId="0" fontId="25" fillId="0" borderId="0" xfId="0" applyFont="1"/>
    <xf numFmtId="0" fontId="0" fillId="2" borderId="0" xfId="0" applyFill="1" applyAlignment="1" applyProtection="1">
      <alignment horizontal="left" vertical="top"/>
      <protection hidden="1"/>
    </xf>
    <xf numFmtId="1" fontId="0" fillId="0" borderId="0" xfId="2" applyNumberFormat="1" applyFont="1" applyAlignment="1">
      <alignment horizontal="left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22" fillId="2" borderId="0" xfId="0" applyFont="1" applyFill="1" applyAlignment="1" applyProtection="1">
      <alignment horizontal="center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19" fillId="2" borderId="0" xfId="0" applyFont="1" applyFill="1" applyAlignment="1" applyProtection="1">
      <alignment horizontal="left" vertical="top"/>
      <protection hidden="1"/>
    </xf>
    <xf numFmtId="0" fontId="17" fillId="2" borderId="0" xfId="0" applyFont="1" applyFill="1" applyAlignment="1" applyProtection="1">
      <alignment horizontal="left" vertical="top"/>
      <protection hidden="1"/>
    </xf>
  </cellXfs>
  <cellStyles count="3">
    <cellStyle name="Normal" xfId="0" builtinId="0"/>
    <cellStyle name="Percent" xfId="2" builtinId="5"/>
    <cellStyle name="Обычный 3" xfId="1" xr:uid="{590DC1EB-EDBC-4CAC-BF13-433DDAC2835C}"/>
  </cellStyles>
  <dxfs count="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5053778" y="299606"/>
          <a:ext cx="569888" cy="104239"/>
          <a:chOff x="8853" y="1037"/>
          <a:chExt cx="1727" cy="323"/>
        </a:xfrm>
      </xdr:grpSpPr>
      <xdr:sp macro="" textlink="">
        <xdr:nvSpPr>
          <xdr:cNvPr id="16" name="AutoShape 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73316</xdr:colOff>
      <xdr:row>1</xdr:row>
      <xdr:rowOff>124918</xdr:rowOff>
    </xdr:from>
    <xdr:to>
      <xdr:col>16</xdr:col>
      <xdr:colOff>279522</xdr:colOff>
      <xdr:row>2</xdr:row>
      <xdr:rowOff>61748</xdr:rowOff>
    </xdr:to>
    <xdr:grpSp>
      <xdr:nvGrpSpPr>
        <xdr:cNvPr id="40" name="Groep 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5753680" y="332736"/>
          <a:ext cx="569887" cy="104239"/>
          <a:chOff x="8853" y="1037"/>
          <a:chExt cx="1727" cy="323"/>
        </a:xfrm>
      </xdr:grpSpPr>
      <xdr:sp macro="" textlink="">
        <xdr:nvSpPr>
          <xdr:cNvPr id="41" name="AutoShape 1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Picture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4" name="AutoShape 1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55" name="Line 17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55563</xdr:colOff>
      <xdr:row>61</xdr:row>
      <xdr:rowOff>79376</xdr:rowOff>
    </xdr:from>
    <xdr:to>
      <xdr:col>16</xdr:col>
      <xdr:colOff>261769</xdr:colOff>
      <xdr:row>62</xdr:row>
      <xdr:rowOff>331</xdr:rowOff>
    </xdr:to>
    <xdr:grpSp>
      <xdr:nvGrpSpPr>
        <xdr:cNvPr id="28" name="Groep 1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>
          <a:grpSpLocks/>
        </xdr:cNvGrpSpPr>
      </xdr:nvGrpSpPr>
      <xdr:grpSpPr bwMode="auto">
        <a:xfrm>
          <a:off x="5735927" y="11139921"/>
          <a:ext cx="569887" cy="99910"/>
          <a:chOff x="8853" y="1037"/>
          <a:chExt cx="1727" cy="323"/>
        </a:xfrm>
      </xdr:grpSpPr>
      <xdr:sp macro="" textlink="">
        <xdr:nvSpPr>
          <xdr:cNvPr id="29" name="AutoShape 12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30" name="Picture 4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5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Picture 5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AutoShape 16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34" name="Line 17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35" name="Picture 5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6" name="Picture 5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100778</xdr:colOff>
      <xdr:row>0</xdr:row>
      <xdr:rowOff>155288</xdr:rowOff>
    </xdr:from>
    <xdr:to>
      <xdr:col>16</xdr:col>
      <xdr:colOff>187588</xdr:colOff>
      <xdr:row>2</xdr:row>
      <xdr:rowOff>118247</xdr:rowOff>
    </xdr:to>
    <xdr:pic>
      <xdr:nvPicPr>
        <xdr:cNvPr id="37" name="Bild 5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7028" y="155288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84666</xdr:colOff>
      <xdr:row>60</xdr:row>
      <xdr:rowOff>84667</xdr:rowOff>
    </xdr:from>
    <xdr:to>
      <xdr:col>16</xdr:col>
      <xdr:colOff>171476</xdr:colOff>
      <xdr:row>62</xdr:row>
      <xdr:rowOff>79376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0916" y="1041400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2" name="Groep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828642" y="299606"/>
          <a:ext cx="569887" cy="104239"/>
          <a:chOff x="8853" y="1037"/>
          <a:chExt cx="1727" cy="32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1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AutoShape 1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8" name="Line 1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1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11" name="Rechte verbindingslijn 2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0" y="0"/>
          <a:ext cx="526831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196028</xdr:colOff>
      <xdr:row>0</xdr:row>
      <xdr:rowOff>28288</xdr:rowOff>
    </xdr:from>
    <xdr:to>
      <xdr:col>16</xdr:col>
      <xdr:colOff>272255</xdr:colOff>
      <xdr:row>1</xdr:row>
      <xdr:rowOff>155289</xdr:rowOff>
    </xdr:to>
    <xdr:pic>
      <xdr:nvPicPr>
        <xdr:cNvPr id="48" name="Bild 5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1778" y="28288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150813</xdr:colOff>
      <xdr:row>61</xdr:row>
      <xdr:rowOff>103188</xdr:rowOff>
    </xdr:from>
    <xdr:to>
      <xdr:col>16</xdr:col>
      <xdr:colOff>227040</xdr:colOff>
      <xdr:row>63</xdr:row>
      <xdr:rowOff>87314</xdr:rowOff>
    </xdr:to>
    <xdr:pic>
      <xdr:nvPicPr>
        <xdr:cNvPr id="49" name="Bild 54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3" y="10906126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233"/>
  <sheetViews>
    <sheetView tabSelected="1" zoomScale="110" zoomScaleNormal="110" zoomScaleSheetLayoutView="110" zoomScalePageLayoutView="115" workbookViewId="0">
      <selection activeCell="K14" sqref="K14:Q14"/>
    </sheetView>
  </sheetViews>
  <sheetFormatPr defaultColWidth="0" defaultRowHeight="12.5" zeroHeight="1" x14ac:dyDescent="0.25"/>
  <cols>
    <col min="1" max="10" width="5.1796875" style="16" customWidth="1"/>
    <col min="11" max="11" width="8.453125" style="16" customWidth="1"/>
    <col min="12" max="17" width="5.1796875" style="16" customWidth="1"/>
    <col min="18" max="18" width="58.54296875" style="99" customWidth="1"/>
    <col min="19" max="16384" width="9" style="16" hidden="1"/>
  </cols>
  <sheetData>
    <row r="1" spans="1:25" ht="16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25" ht="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25" ht="1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25" ht="27" x14ac:dyDescent="0.25">
      <c r="A4" s="11"/>
      <c r="B4" s="105" t="s">
        <v>367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1"/>
      <c r="O4" s="11"/>
      <c r="P4" s="11"/>
      <c r="Q4" s="12"/>
    </row>
    <row r="5" spans="1:25" ht="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25" ht="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25" ht="14.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25" ht="14.15" customHeight="1" x14ac:dyDescent="0.25">
      <c r="A8" s="106" t="s">
        <v>85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25" ht="14.15" customHeigh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</row>
    <row r="10" spans="1:25" ht="14.15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spans="1:25" ht="14.15" customHeight="1" x14ac:dyDescent="0.25">
      <c r="A11" s="106" t="s">
        <v>448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5"/>
    </row>
    <row r="12" spans="1:25" ht="14.1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25" ht="14.15" customHeight="1" x14ac:dyDescent="0.25">
      <c r="A13" s="12" t="s">
        <v>86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5" ht="14.15" customHeight="1" x14ac:dyDescent="0.25">
      <c r="A14" s="11"/>
      <c r="B14" s="103" t="s">
        <v>87</v>
      </c>
      <c r="C14" s="103"/>
      <c r="D14" s="103"/>
      <c r="E14" s="103"/>
      <c r="F14" s="103"/>
      <c r="G14" s="103"/>
      <c r="H14" s="103"/>
      <c r="I14" s="103"/>
      <c r="J14" s="11"/>
      <c r="K14" s="107" t="s">
        <v>88</v>
      </c>
      <c r="L14" s="107"/>
      <c r="M14" s="107"/>
      <c r="N14" s="107"/>
      <c r="O14" s="107"/>
      <c r="P14" s="107"/>
      <c r="Q14" s="107"/>
      <c r="R14" s="98" t="str">
        <f>IF(OR(K14="Sélectionnez votre pompe à chaleur ici",K14=""),"","   &lt;======  Sélectionnez votre pompe à chaleur ici")</f>
        <v/>
      </c>
      <c r="S14" s="12"/>
      <c r="T14" s="12"/>
      <c r="U14" s="12"/>
      <c r="V14" s="12"/>
      <c r="W14" s="12"/>
      <c r="X14" s="12"/>
      <c r="Y14" s="12"/>
    </row>
    <row r="15" spans="1:25" ht="14.15" customHeight="1" x14ac:dyDescent="0.25">
      <c r="A15" s="11"/>
      <c r="B15" s="103" t="s">
        <v>89</v>
      </c>
      <c r="C15" s="103"/>
      <c r="D15" s="103"/>
      <c r="E15" s="103"/>
      <c r="F15" s="103"/>
      <c r="G15" s="103"/>
      <c r="H15" s="103"/>
      <c r="I15" s="103"/>
      <c r="J15" s="11"/>
      <c r="K15" s="107" t="str">
        <f>IFERROR(VLOOKUP($K$14,Blad2!$A$7:$AF$125,2,),"")</f>
        <v/>
      </c>
      <c r="L15" s="107"/>
      <c r="M15" s="107"/>
      <c r="N15" s="107"/>
      <c r="O15" s="107"/>
      <c r="P15" s="107"/>
      <c r="Q15" s="107"/>
      <c r="R15" s="98"/>
      <c r="S15" s="12"/>
      <c r="T15" s="12"/>
      <c r="U15" s="12"/>
      <c r="V15" s="12"/>
      <c r="W15" s="12"/>
      <c r="X15" s="12"/>
      <c r="Y15" s="12"/>
    </row>
    <row r="16" spans="1:25" ht="14.15" customHeight="1" x14ac:dyDescent="0.25">
      <c r="A16" s="11"/>
      <c r="B16" s="103" t="s">
        <v>90</v>
      </c>
      <c r="C16" s="103"/>
      <c r="D16" s="103"/>
      <c r="E16" s="103"/>
      <c r="F16" s="103"/>
      <c r="G16" s="103"/>
      <c r="H16" s="103"/>
      <c r="I16" s="103"/>
      <c r="J16" s="11"/>
      <c r="K16" s="101" t="str">
        <f>IFERROR(VLOOKUP($K$14,Blad2!$A$7:$AF$125,1,),"")</f>
        <v/>
      </c>
      <c r="L16" s="101"/>
      <c r="M16" s="101"/>
      <c r="N16" s="101"/>
      <c r="O16" s="101"/>
      <c r="P16" s="101"/>
      <c r="Q16" s="101"/>
    </row>
    <row r="17" spans="1:17" ht="14.15" customHeight="1" x14ac:dyDescent="0.25">
      <c r="A17" s="11"/>
      <c r="B17" s="103" t="s">
        <v>91</v>
      </c>
      <c r="C17" s="103"/>
      <c r="D17" s="103"/>
      <c r="E17" s="103"/>
      <c r="F17" s="103"/>
      <c r="G17" s="103"/>
      <c r="H17" s="103"/>
      <c r="I17" s="103"/>
      <c r="J17" s="11"/>
      <c r="K17" s="101" t="str">
        <f>IFERROR(VLOOKUP($K$14,Blad2!$A$7:$AF$125,3,),"")</f>
        <v/>
      </c>
      <c r="L17" s="101"/>
      <c r="M17" s="101"/>
      <c r="N17" s="101"/>
      <c r="O17" s="101"/>
      <c r="P17" s="101"/>
      <c r="Q17" s="101"/>
    </row>
    <row r="18" spans="1:17" ht="14.15" customHeight="1" x14ac:dyDescent="0.25">
      <c r="A18" s="11"/>
      <c r="B18" s="103" t="s">
        <v>92</v>
      </c>
      <c r="C18" s="103"/>
      <c r="D18" s="103"/>
      <c r="E18" s="103"/>
      <c r="F18" s="103"/>
      <c r="G18" s="103"/>
      <c r="H18" s="103"/>
      <c r="I18" s="103"/>
      <c r="J18" s="11"/>
      <c r="K18" s="101" t="str">
        <f>IFERROR(VLOOKUP($K$14,Blad2!$A$7:$AF$125,4,),"")</f>
        <v/>
      </c>
      <c r="L18" s="101"/>
      <c r="M18" s="101"/>
      <c r="N18" s="101"/>
      <c r="O18" s="101"/>
      <c r="P18" s="101"/>
      <c r="Q18" s="101"/>
    </row>
    <row r="19" spans="1:17" ht="14.15" customHeight="1" x14ac:dyDescent="0.25">
      <c r="A19" s="11"/>
      <c r="B19" s="103" t="s">
        <v>95</v>
      </c>
      <c r="C19" s="103"/>
      <c r="D19" s="103"/>
      <c r="E19" s="103"/>
      <c r="F19" s="103"/>
      <c r="G19" s="103"/>
      <c r="H19" s="103"/>
      <c r="I19" s="103"/>
      <c r="J19" s="11"/>
      <c r="K19" s="101" t="str">
        <f>IFERROR(VLOOKUP($K$14,Blad2!$A$7:$AF$125,5,),"")</f>
        <v/>
      </c>
      <c r="L19" s="101"/>
      <c r="M19" s="101"/>
      <c r="N19" s="101"/>
      <c r="O19" s="101"/>
      <c r="P19" s="101"/>
      <c r="Q19" s="101"/>
    </row>
    <row r="20" spans="1:17" ht="14.15" customHeight="1" x14ac:dyDescent="0.25">
      <c r="A20" s="11"/>
      <c r="B20" s="103" t="s">
        <v>96</v>
      </c>
      <c r="C20" s="103"/>
      <c r="D20" s="103"/>
      <c r="E20" s="103"/>
      <c r="F20" s="103"/>
      <c r="G20" s="103"/>
      <c r="H20" s="103"/>
      <c r="I20" s="103"/>
      <c r="J20" s="11"/>
      <c r="K20" s="101" t="str">
        <f>IFERROR(VLOOKUP($K$14,Blad2!$A$7:$AF$125,6,),"")</f>
        <v/>
      </c>
      <c r="L20" s="101"/>
      <c r="M20" s="101"/>
      <c r="N20" s="101"/>
      <c r="O20" s="101"/>
      <c r="P20" s="101"/>
      <c r="Q20" s="101"/>
    </row>
    <row r="21" spans="1:17" ht="14.1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57"/>
      <c r="L21" s="57"/>
      <c r="M21" s="57"/>
      <c r="N21" s="57"/>
      <c r="O21" s="57"/>
      <c r="P21" s="57"/>
      <c r="Q21" s="57"/>
    </row>
    <row r="22" spans="1:17" ht="14.15" customHeight="1" x14ac:dyDescent="0.25">
      <c r="A22" s="108" t="s">
        <v>98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ht="14.15" customHeight="1" x14ac:dyDescent="0.25">
      <c r="A23" s="13"/>
      <c r="B23" s="103" t="s">
        <v>99</v>
      </c>
      <c r="C23" s="103"/>
      <c r="D23" s="103"/>
      <c r="E23" s="103"/>
      <c r="F23" s="103"/>
      <c r="G23" s="103"/>
      <c r="H23" s="103"/>
      <c r="I23" s="103"/>
      <c r="J23" s="13"/>
      <c r="K23" s="101" t="str">
        <f>IFERROR(VLOOKUP($K$14,Blad2!$A$7:$AF$125,7,),"")</f>
        <v/>
      </c>
      <c r="L23" s="101"/>
      <c r="M23" s="101"/>
      <c r="N23" s="101"/>
      <c r="O23" s="101"/>
      <c r="P23" s="101"/>
      <c r="Q23" s="101"/>
    </row>
    <row r="24" spans="1:17" ht="14.15" customHeight="1" x14ac:dyDescent="0.25">
      <c r="A24" s="13"/>
      <c r="B24" s="104" t="s">
        <v>100</v>
      </c>
      <c r="C24" s="104"/>
      <c r="D24" s="104"/>
      <c r="E24" s="104"/>
      <c r="F24" s="104"/>
      <c r="G24" s="104"/>
      <c r="H24" s="104"/>
      <c r="I24" s="104"/>
      <c r="J24" s="13"/>
      <c r="K24" s="101"/>
      <c r="L24" s="101"/>
      <c r="M24" s="101"/>
      <c r="N24" s="101"/>
      <c r="O24" s="101"/>
      <c r="P24" s="101"/>
      <c r="Q24" s="101"/>
    </row>
    <row r="25" spans="1:17" ht="14.15" customHeight="1" x14ac:dyDescent="0.25">
      <c r="A25" s="60"/>
      <c r="B25" s="104"/>
      <c r="C25" s="104"/>
      <c r="D25" s="104"/>
      <c r="E25" s="104"/>
      <c r="F25" s="104"/>
      <c r="G25" s="104"/>
      <c r="H25" s="104"/>
      <c r="I25" s="104"/>
      <c r="J25" s="60"/>
      <c r="K25" s="101" t="str">
        <f>IFERROR(VLOOKUP($K$14,Blad2!$A$7:$AF$125,8,),"")</f>
        <v/>
      </c>
      <c r="L25" s="101"/>
      <c r="M25" s="101"/>
      <c r="N25" s="101"/>
      <c r="O25" s="101"/>
      <c r="P25" s="101"/>
      <c r="Q25" s="101"/>
    </row>
    <row r="26" spans="1:17" ht="14.15" customHeight="1" x14ac:dyDescent="0.25">
      <c r="A26" s="60"/>
      <c r="B26" s="59"/>
      <c r="C26" s="59"/>
      <c r="D26" s="59"/>
      <c r="E26" s="59"/>
      <c r="F26" s="59"/>
      <c r="G26" s="59"/>
      <c r="H26" s="59"/>
      <c r="I26" s="59"/>
      <c r="J26" s="60"/>
      <c r="K26" s="56"/>
      <c r="L26" s="56"/>
      <c r="M26" s="56"/>
      <c r="N26" s="56"/>
      <c r="O26" s="56"/>
      <c r="P26" s="56"/>
      <c r="Q26" s="56"/>
    </row>
    <row r="27" spans="1:17" ht="14.15" customHeight="1" x14ac:dyDescent="0.25">
      <c r="A27" s="12" t="s">
        <v>101</v>
      </c>
      <c r="B27" s="11"/>
      <c r="C27" s="11"/>
      <c r="D27" s="11"/>
      <c r="E27" s="12"/>
      <c r="F27" s="11"/>
      <c r="G27" s="11"/>
      <c r="H27" s="11"/>
      <c r="I27" s="11"/>
      <c r="J27" s="11"/>
      <c r="K27" s="12" t="str">
        <f>IFERROR(VLOOKUP($K$14,#REF!,8,),"")</f>
        <v/>
      </c>
      <c r="L27" s="12"/>
      <c r="M27" s="12"/>
      <c r="N27" s="12"/>
      <c r="O27" s="12"/>
      <c r="P27" s="12"/>
      <c r="Q27" s="12"/>
    </row>
    <row r="28" spans="1:17" ht="14.15" customHeight="1" x14ac:dyDescent="0.25">
      <c r="A28" s="108" t="s">
        <v>102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4.15" customHeight="1" x14ac:dyDescent="0.25">
      <c r="A29" s="11"/>
      <c r="B29" s="103" t="s">
        <v>103</v>
      </c>
      <c r="C29" s="103"/>
      <c r="D29" s="103"/>
      <c r="E29" s="103"/>
      <c r="F29" s="103"/>
      <c r="G29" s="103"/>
      <c r="H29" s="103"/>
      <c r="I29" s="103"/>
      <c r="J29" s="11"/>
      <c r="K29" s="101" t="str">
        <f>IFERROR(VLOOKUP($K$14,Blad2!$A$7:$AF$125,9,),"")</f>
        <v/>
      </c>
      <c r="L29" s="101"/>
      <c r="M29" s="101"/>
      <c r="N29" s="101"/>
      <c r="O29" s="101"/>
      <c r="P29" s="101"/>
      <c r="Q29" s="101"/>
    </row>
    <row r="30" spans="1:17" ht="14.15" customHeight="1" x14ac:dyDescent="0.25">
      <c r="A30" s="11"/>
      <c r="B30" s="103" t="s">
        <v>104</v>
      </c>
      <c r="C30" s="103"/>
      <c r="D30" s="103"/>
      <c r="E30" s="103"/>
      <c r="F30" s="103"/>
      <c r="G30" s="103"/>
      <c r="H30" s="103"/>
      <c r="I30" s="103"/>
      <c r="J30" s="11"/>
      <c r="K30" s="71" t="str">
        <f>IFERROR(VLOOKUP($K$14,Blad2!$A$7:$AF$125,10,),"")</f>
        <v/>
      </c>
      <c r="L30" s="36" t="str">
        <f>IF(K30="","","kW")</f>
        <v/>
      </c>
      <c r="M30" s="71"/>
      <c r="N30" s="71"/>
      <c r="O30" s="71"/>
      <c r="P30" s="71"/>
      <c r="Q30" s="71"/>
    </row>
    <row r="31" spans="1:17" ht="14.15" customHeight="1" x14ac:dyDescent="0.25">
      <c r="A31" s="11"/>
      <c r="B31" s="103" t="s">
        <v>105</v>
      </c>
      <c r="C31" s="103"/>
      <c r="D31" s="103"/>
      <c r="E31" s="103"/>
      <c r="F31" s="103"/>
      <c r="G31" s="103"/>
      <c r="H31" s="103"/>
      <c r="I31" s="103"/>
      <c r="J31" s="11"/>
      <c r="K31" s="101" t="str">
        <f>IFERROR(VLOOKUP($K$14,Blad2!$A$7:$AF$125,11,),"")</f>
        <v/>
      </c>
      <c r="L31" s="101"/>
      <c r="M31" s="101"/>
      <c r="N31" s="101"/>
      <c r="O31" s="101"/>
      <c r="P31" s="101"/>
      <c r="Q31" s="101"/>
    </row>
    <row r="32" spans="1:17" ht="14.15" customHeight="1" x14ac:dyDescent="0.25">
      <c r="A32" s="11"/>
      <c r="B32" s="103" t="s">
        <v>106</v>
      </c>
      <c r="C32" s="103"/>
      <c r="D32" s="103"/>
      <c r="E32" s="103"/>
      <c r="F32" s="103"/>
      <c r="G32" s="103"/>
      <c r="H32" s="103"/>
      <c r="I32" s="103"/>
      <c r="J32" s="11"/>
      <c r="K32" s="82" t="str">
        <f>IFERROR(VLOOKUP($K$14,Blad2!$A$7:$AF$125,12,),"")</f>
        <v/>
      </c>
      <c r="L32" s="36" t="str">
        <f t="shared" ref="L32:L35" si="0">IF(K32="","","kW")</f>
        <v/>
      </c>
      <c r="M32" s="90"/>
      <c r="N32" s="90"/>
      <c r="O32" s="90"/>
      <c r="P32" s="90"/>
      <c r="Q32" s="90"/>
    </row>
    <row r="33" spans="1:17" ht="14.15" customHeight="1" x14ac:dyDescent="0.25">
      <c r="A33" s="11"/>
      <c r="B33" s="103" t="s">
        <v>107</v>
      </c>
      <c r="C33" s="103"/>
      <c r="D33" s="103"/>
      <c r="E33" s="103"/>
      <c r="F33" s="103"/>
      <c r="G33" s="103"/>
      <c r="H33" s="103"/>
      <c r="I33" s="103"/>
      <c r="J33" s="11"/>
      <c r="K33" s="82" t="str">
        <f>IFERROR(VLOOKUP($K$14,Blad2!$A$7:$AF$125,13,),"")</f>
        <v/>
      </c>
      <c r="L33" s="36" t="str">
        <f t="shared" si="0"/>
        <v/>
      </c>
      <c r="M33" s="90"/>
      <c r="N33" s="90"/>
      <c r="O33" s="90"/>
      <c r="P33" s="90"/>
      <c r="Q33" s="90"/>
    </row>
    <row r="34" spans="1:17" ht="14.15" customHeight="1" x14ac:dyDescent="0.25">
      <c r="A34" s="11"/>
      <c r="B34" s="103" t="s">
        <v>108</v>
      </c>
      <c r="C34" s="103"/>
      <c r="D34" s="103"/>
      <c r="E34" s="103"/>
      <c r="F34" s="103"/>
      <c r="G34" s="103"/>
      <c r="H34" s="103"/>
      <c r="I34" s="103"/>
      <c r="J34" s="11"/>
      <c r="K34" s="82" t="str">
        <f>IFERROR(VLOOKUP($K$14,Blad2!$A$7:$AF$125,14,),"")</f>
        <v/>
      </c>
      <c r="L34" s="36" t="str">
        <f t="shared" si="0"/>
        <v/>
      </c>
      <c r="M34" s="90"/>
      <c r="N34" s="90"/>
      <c r="O34" s="90"/>
      <c r="P34" s="90"/>
      <c r="Q34" s="90"/>
    </row>
    <row r="35" spans="1:17" ht="14.15" customHeight="1" x14ac:dyDescent="0.25">
      <c r="A35" s="11"/>
      <c r="B35" s="103" t="s">
        <v>109</v>
      </c>
      <c r="C35" s="103"/>
      <c r="D35" s="103"/>
      <c r="E35" s="103"/>
      <c r="F35" s="103"/>
      <c r="G35" s="103"/>
      <c r="H35" s="103"/>
      <c r="I35" s="103"/>
      <c r="J35" s="11"/>
      <c r="K35" s="82" t="str">
        <f>IFERROR(VLOOKUP($K$14,Blad2!$A$7:$AF$125,15,),"")</f>
        <v/>
      </c>
      <c r="L35" s="36" t="str">
        <f t="shared" si="0"/>
        <v/>
      </c>
      <c r="M35" s="90"/>
      <c r="N35" s="90"/>
      <c r="O35" s="90"/>
      <c r="P35" s="90"/>
      <c r="Q35" s="90"/>
    </row>
    <row r="36" spans="1:17" ht="14.15" customHeight="1" x14ac:dyDescent="0.25">
      <c r="A36" s="11"/>
      <c r="B36" s="103" t="s">
        <v>110</v>
      </c>
      <c r="C36" s="103"/>
      <c r="D36" s="103"/>
      <c r="E36" s="103"/>
      <c r="F36" s="103"/>
      <c r="G36" s="103"/>
      <c r="H36" s="103"/>
      <c r="I36" s="103"/>
      <c r="J36" s="103"/>
      <c r="K36" s="101" t="str">
        <f>IFERROR(VLOOKUP($K$14,Blad2!$A$7:$AF$125,16,),"")</f>
        <v/>
      </c>
      <c r="L36" s="101"/>
      <c r="M36" s="101"/>
      <c r="N36" s="101"/>
      <c r="O36" s="101"/>
      <c r="P36" s="101"/>
      <c r="Q36" s="101"/>
    </row>
    <row r="37" spans="1:17" ht="14.15" customHeight="1" x14ac:dyDescent="0.25">
      <c r="A37" s="11"/>
      <c r="B37" s="104" t="s">
        <v>111</v>
      </c>
      <c r="C37" s="104"/>
      <c r="D37" s="104"/>
      <c r="E37" s="104"/>
      <c r="F37" s="104"/>
      <c r="G37" s="104"/>
      <c r="H37" s="104"/>
      <c r="I37" s="104"/>
      <c r="J37" s="104"/>
      <c r="K37" s="36"/>
      <c r="L37" s="36"/>
      <c r="M37" s="101" t="str">
        <f>IF(K37="","","°C")</f>
        <v/>
      </c>
      <c r="N37" s="101"/>
      <c r="O37" s="101"/>
      <c r="P37" s="101"/>
      <c r="Q37" s="101"/>
    </row>
    <row r="38" spans="1:17" ht="14.15" customHeight="1" x14ac:dyDescent="0.25">
      <c r="A38" s="11"/>
      <c r="B38" s="104"/>
      <c r="C38" s="104"/>
      <c r="D38" s="104"/>
      <c r="E38" s="104"/>
      <c r="F38" s="104"/>
      <c r="G38" s="104"/>
      <c r="H38" s="104"/>
      <c r="I38" s="104"/>
      <c r="J38" s="104"/>
      <c r="K38" s="71" t="str">
        <f>IFERROR(VLOOKUP($K$14,Blad2!$A$7:$AF$125,17,),"")</f>
        <v/>
      </c>
      <c r="L38" s="36" t="str">
        <f>IF(K38="","","° C")</f>
        <v/>
      </c>
      <c r="M38" s="71"/>
      <c r="N38" s="71"/>
      <c r="O38" s="71"/>
      <c r="P38" s="71"/>
      <c r="Q38" s="71"/>
    </row>
    <row r="39" spans="1:17" ht="14.15" customHeight="1" x14ac:dyDescent="0.25">
      <c r="A39" s="11"/>
      <c r="B39" s="103" t="s">
        <v>173</v>
      </c>
      <c r="C39" s="103"/>
      <c r="D39" s="103"/>
      <c r="E39" s="103"/>
      <c r="F39" s="103"/>
      <c r="G39" s="103"/>
      <c r="H39" s="103"/>
      <c r="I39" s="103"/>
      <c r="J39" s="11"/>
      <c r="K39" s="101" t="str">
        <f>IFERROR(VLOOKUP($K$14,Blad2!$A$7:$AF$125,18,),"")</f>
        <v/>
      </c>
      <c r="L39" s="101"/>
      <c r="M39" s="101"/>
      <c r="N39" s="101"/>
      <c r="O39" s="101"/>
      <c r="P39" s="101"/>
      <c r="Q39" s="101"/>
    </row>
    <row r="40" spans="1:17" ht="14.15" customHeight="1" x14ac:dyDescent="0.35">
      <c r="A40" s="25"/>
      <c r="B40" s="29" t="s">
        <v>174</v>
      </c>
      <c r="C40" s="25"/>
      <c r="D40" s="25"/>
      <c r="E40" s="25"/>
      <c r="F40" s="25"/>
      <c r="G40" s="25"/>
      <c r="H40" s="25"/>
      <c r="I40" s="25"/>
      <c r="J40" s="25"/>
      <c r="K40" s="71" t="str">
        <f>IFERROR(VLOOKUP($K$14,Blad2!$A$7:$AF$125,19,),"")</f>
        <v/>
      </c>
      <c r="L40" s="36" t="str">
        <f>IF(K40="","","%")</f>
        <v/>
      </c>
      <c r="M40" s="36"/>
      <c r="N40" s="36"/>
      <c r="O40" s="36"/>
      <c r="P40" s="36"/>
      <c r="Q40" s="36"/>
    </row>
    <row r="41" spans="1:17" ht="14.15" customHeight="1" x14ac:dyDescent="0.35">
      <c r="A41" s="61"/>
      <c r="B41" s="29"/>
      <c r="C41" s="61"/>
      <c r="D41" s="61"/>
      <c r="E41" s="61"/>
      <c r="F41" s="61"/>
      <c r="G41" s="61"/>
      <c r="H41" s="61"/>
      <c r="I41" s="61"/>
      <c r="J41" s="61"/>
      <c r="K41" s="58"/>
      <c r="L41" s="58"/>
      <c r="M41" s="58"/>
      <c r="N41" s="58"/>
      <c r="O41" s="58"/>
      <c r="P41" s="58"/>
      <c r="Q41" s="58"/>
    </row>
    <row r="42" spans="1:17" ht="14.15" customHeight="1" x14ac:dyDescent="0.25">
      <c r="A42" s="109" t="s">
        <v>237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58"/>
      <c r="Q42" s="58"/>
    </row>
    <row r="43" spans="1:17" ht="14.15" customHeight="1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24"/>
      <c r="Q43" s="24"/>
    </row>
    <row r="44" spans="1:17" ht="14.15" customHeight="1" x14ac:dyDescent="0.25">
      <c r="A44" s="68"/>
      <c r="B44" s="104" t="s">
        <v>238</v>
      </c>
      <c r="C44" s="104"/>
      <c r="D44" s="104"/>
      <c r="E44" s="104"/>
      <c r="F44" s="104"/>
      <c r="G44" s="104"/>
      <c r="H44" s="104"/>
      <c r="I44" s="104"/>
      <c r="J44" s="68"/>
      <c r="K44" s="71"/>
      <c r="L44" s="68"/>
      <c r="M44" s="68"/>
      <c r="N44" s="68"/>
      <c r="O44" s="68"/>
      <c r="P44" s="57"/>
      <c r="Q44" s="57"/>
    </row>
    <row r="45" spans="1:17" ht="14.15" customHeight="1" x14ac:dyDescent="0.25">
      <c r="A45" s="61"/>
      <c r="B45" s="104"/>
      <c r="C45" s="104"/>
      <c r="D45" s="104"/>
      <c r="E45" s="104"/>
      <c r="F45" s="104"/>
      <c r="G45" s="104"/>
      <c r="H45" s="104"/>
      <c r="I45" s="104"/>
      <c r="J45" s="61"/>
      <c r="K45" s="101" t="str">
        <f>IFERROR(VLOOKUP($K$14,Blad2!$A$7:$AF$125,20,),"")</f>
        <v/>
      </c>
      <c r="L45" s="101"/>
      <c r="M45" s="101"/>
      <c r="N45" s="57"/>
      <c r="O45" s="57"/>
      <c r="P45" s="57"/>
      <c r="Q45" s="57"/>
    </row>
    <row r="46" spans="1:17" ht="14.15" customHeight="1" x14ac:dyDescent="0.25">
      <c r="A46" s="18" t="s">
        <v>112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4.15" customHeight="1" x14ac:dyDescent="0.25">
      <c r="A47" s="11"/>
      <c r="B47" s="103" t="s">
        <v>113</v>
      </c>
      <c r="C47" s="103"/>
      <c r="D47" s="103"/>
      <c r="E47" s="103"/>
      <c r="F47" s="103"/>
      <c r="G47" s="103"/>
      <c r="H47" s="103"/>
      <c r="I47" s="103"/>
      <c r="J47" s="11"/>
      <c r="K47" s="101" t="str">
        <f>IFERROR(VLOOKUP($K$14,Blad2!$A$7:$AF$125,21,),"")</f>
        <v/>
      </c>
      <c r="L47" s="101"/>
      <c r="M47" s="101"/>
      <c r="N47" s="36"/>
      <c r="O47" s="36"/>
      <c r="P47" s="36"/>
      <c r="Q47" s="36"/>
    </row>
    <row r="48" spans="1:17" ht="14.15" customHeight="1" x14ac:dyDescent="0.25">
      <c r="A48" s="11"/>
      <c r="B48" s="103" t="s">
        <v>114</v>
      </c>
      <c r="C48" s="103"/>
      <c r="D48" s="103"/>
      <c r="E48" s="103"/>
      <c r="F48" s="103"/>
      <c r="G48" s="103"/>
      <c r="H48" s="103"/>
      <c r="I48" s="103"/>
      <c r="J48" s="11"/>
      <c r="K48" s="71" t="str">
        <f>IFERROR(VLOOKUP($K$14,Blad2!$A$7:$AF$125,22,),"")</f>
        <v/>
      </c>
      <c r="L48" s="36" t="str">
        <f>IF(K48="","","° C")</f>
        <v/>
      </c>
      <c r="M48" s="71"/>
      <c r="N48" s="36"/>
      <c r="O48" s="36"/>
      <c r="P48" s="36"/>
      <c r="Q48" s="36"/>
    </row>
    <row r="49" spans="1:17" ht="14.1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57"/>
      <c r="L49" s="57"/>
      <c r="M49" s="57"/>
      <c r="N49" s="57"/>
      <c r="O49" s="57"/>
      <c r="P49" s="57"/>
      <c r="Q49" s="57"/>
    </row>
    <row r="50" spans="1:17" ht="14.15" customHeight="1" x14ac:dyDescent="0.25">
      <c r="A50" s="18" t="s">
        <v>239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57"/>
      <c r="O50" s="57"/>
      <c r="P50" s="57"/>
      <c r="Q50" s="57"/>
    </row>
    <row r="51" spans="1:17" ht="14.15" customHeight="1" x14ac:dyDescent="0.25">
      <c r="A51" s="18"/>
      <c r="B51" s="61" t="s">
        <v>240</v>
      </c>
      <c r="C51" s="61"/>
      <c r="D51" s="61"/>
      <c r="E51" s="61"/>
      <c r="F51" s="61"/>
      <c r="G51" s="61"/>
      <c r="H51" s="61"/>
      <c r="I51" s="61"/>
      <c r="J51" s="61"/>
      <c r="K51" s="71" t="str">
        <f>IFERROR(VLOOKUP($K$14,Blad2!$A$7:$AF$125,23,),"")</f>
        <v/>
      </c>
      <c r="L51" s="61"/>
      <c r="M51" s="61"/>
      <c r="N51" s="57"/>
      <c r="O51" s="57"/>
      <c r="P51" s="57"/>
      <c r="Q51" s="57"/>
    </row>
    <row r="52" spans="1:17" ht="14.15" customHeight="1" x14ac:dyDescent="0.25">
      <c r="A52" s="61"/>
      <c r="B52" s="104" t="s">
        <v>241</v>
      </c>
      <c r="C52" s="104"/>
      <c r="D52" s="104"/>
      <c r="E52" s="104"/>
      <c r="F52" s="104"/>
      <c r="G52" s="104"/>
      <c r="H52" s="104"/>
      <c r="I52" s="104"/>
      <c r="J52" s="61"/>
      <c r="K52" s="57"/>
      <c r="L52" s="57"/>
      <c r="M52" s="57"/>
      <c r="O52" s="57"/>
      <c r="P52" s="57"/>
      <c r="Q52" s="57"/>
    </row>
    <row r="53" spans="1:17" ht="14.15" customHeight="1" x14ac:dyDescent="0.25">
      <c r="A53" s="61"/>
      <c r="B53" s="104"/>
      <c r="C53" s="104"/>
      <c r="D53" s="104"/>
      <c r="E53" s="104"/>
      <c r="F53" s="104"/>
      <c r="G53" s="104"/>
      <c r="H53" s="104"/>
      <c r="I53" s="104"/>
      <c r="J53" s="61"/>
      <c r="K53" s="71" t="str">
        <f>IFERROR(VLOOKUP($K$14,Blad2!$A$7:$AF$125,24,),"")</f>
        <v/>
      </c>
      <c r="M53" s="57"/>
      <c r="N53" s="57"/>
      <c r="O53" s="57"/>
      <c r="P53" s="57"/>
      <c r="Q53" s="57"/>
    </row>
    <row r="54" spans="1:17" ht="14.15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57"/>
      <c r="L54" s="57"/>
      <c r="M54" s="57"/>
      <c r="N54" s="57"/>
      <c r="O54" s="57"/>
      <c r="P54" s="57"/>
      <c r="Q54" s="57"/>
    </row>
    <row r="55" spans="1:17" ht="14.1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57"/>
      <c r="L55" s="57"/>
      <c r="M55" s="57"/>
      <c r="N55" s="57"/>
      <c r="O55" s="57"/>
      <c r="P55" s="57"/>
      <c r="Q55" s="57"/>
    </row>
    <row r="56" spans="1:17" ht="14.15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57"/>
      <c r="L56" s="57"/>
      <c r="M56" s="57"/>
      <c r="N56" s="57"/>
      <c r="O56" s="57"/>
      <c r="P56" s="57"/>
      <c r="Q56" s="57"/>
    </row>
    <row r="57" spans="1:17" ht="14.1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57"/>
      <c r="L57" s="57"/>
      <c r="M57" s="57"/>
      <c r="N57" s="57"/>
      <c r="O57" s="57"/>
      <c r="P57" s="57"/>
      <c r="Q57" s="57"/>
    </row>
    <row r="58" spans="1:17" ht="14.1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57"/>
      <c r="L58" s="57"/>
      <c r="M58" s="57"/>
      <c r="N58" s="57"/>
      <c r="O58" s="57"/>
      <c r="P58" s="57"/>
      <c r="Q58" s="57"/>
    </row>
    <row r="59" spans="1:17" ht="14.15" customHeight="1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57"/>
      <c r="L59" s="57"/>
      <c r="M59" s="57"/>
      <c r="N59" s="57"/>
      <c r="O59" s="57"/>
      <c r="P59" s="57"/>
      <c r="Q59" s="57"/>
    </row>
    <row r="60" spans="1:17" ht="14.1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57"/>
      <c r="L60" s="57"/>
      <c r="M60" s="57"/>
      <c r="N60" s="57"/>
      <c r="O60" s="57"/>
      <c r="P60" s="57"/>
      <c r="Q60" s="57"/>
    </row>
    <row r="61" spans="1:17" ht="14.1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57"/>
      <c r="L61" s="57"/>
      <c r="M61" s="57"/>
      <c r="N61" s="57"/>
      <c r="O61" s="57"/>
      <c r="P61" s="57"/>
      <c r="Q61" s="57"/>
    </row>
    <row r="62" spans="1:17" ht="14.1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57"/>
      <c r="L62" s="57"/>
      <c r="M62" s="57"/>
      <c r="N62" s="57"/>
      <c r="O62" s="57"/>
      <c r="P62" s="57"/>
      <c r="Q62" s="57"/>
    </row>
    <row r="63" spans="1:17" ht="27" customHeight="1" x14ac:dyDescent="0.25">
      <c r="A63" s="61"/>
      <c r="B63" s="105" t="s">
        <v>367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57"/>
      <c r="O63" s="57"/>
      <c r="P63" s="57"/>
      <c r="Q63" s="57"/>
    </row>
    <row r="64" spans="1:17" ht="14.15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57"/>
      <c r="L64" s="57"/>
      <c r="M64" s="57"/>
      <c r="N64" s="57"/>
      <c r="O64" s="57"/>
      <c r="P64" s="57"/>
      <c r="Q64" s="57"/>
    </row>
    <row r="65" spans="1:17" ht="14.15" customHeigh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57"/>
      <c r="L65" s="57"/>
      <c r="M65" s="57"/>
      <c r="N65" s="57"/>
      <c r="O65" s="57"/>
      <c r="P65" s="57"/>
      <c r="Q65" s="57"/>
    </row>
    <row r="66" spans="1:17" ht="14.15" customHeight="1" x14ac:dyDescent="0.25">
      <c r="A66" s="12" t="s">
        <v>115</v>
      </c>
      <c r="B66" s="11"/>
      <c r="C66" s="11"/>
      <c r="D66" s="11"/>
      <c r="E66" s="11"/>
      <c r="F66" s="11"/>
      <c r="G66" s="11"/>
      <c r="H66" s="11"/>
      <c r="I66" s="11"/>
      <c r="J66" s="11"/>
      <c r="K66" s="14"/>
      <c r="L66" s="14"/>
      <c r="M66" s="14"/>
      <c r="N66" s="14"/>
      <c r="O66" s="14"/>
      <c r="P66" s="14"/>
      <c r="Q66" s="14"/>
    </row>
    <row r="67" spans="1:17" ht="14.15" customHeight="1" x14ac:dyDescent="0.25">
      <c r="A67" s="66"/>
      <c r="B67" s="65"/>
      <c r="C67" s="65"/>
      <c r="D67" s="65"/>
      <c r="E67" s="65"/>
      <c r="F67" s="65"/>
      <c r="G67" s="65"/>
      <c r="H67" s="65"/>
      <c r="I67" s="65"/>
      <c r="J67" s="65"/>
      <c r="K67" s="67"/>
      <c r="L67" s="67"/>
      <c r="M67" s="67"/>
      <c r="N67" s="67"/>
      <c r="O67" s="67"/>
      <c r="P67" s="67"/>
      <c r="Q67" s="67"/>
    </row>
    <row r="68" spans="1:17" ht="14.15" customHeight="1" x14ac:dyDescent="0.25">
      <c r="A68" s="101" t="s">
        <v>247</v>
      </c>
      <c r="B68" s="101"/>
      <c r="C68" s="101"/>
      <c r="D68" s="101"/>
      <c r="E68" s="101"/>
      <c r="F68" s="65"/>
      <c r="G68" s="65"/>
      <c r="H68" s="65"/>
      <c r="I68" s="65"/>
      <c r="J68" s="65"/>
      <c r="K68" s="67"/>
      <c r="L68" s="67"/>
      <c r="M68" s="67"/>
      <c r="N68" s="67"/>
      <c r="O68" s="67"/>
      <c r="P68" s="67"/>
      <c r="Q68" s="67"/>
    </row>
    <row r="69" spans="1:17" ht="14.15" customHeight="1" x14ac:dyDescent="0.25">
      <c r="A69" s="11"/>
      <c r="B69" s="103" t="s">
        <v>104</v>
      </c>
      <c r="C69" s="103"/>
      <c r="D69" s="103"/>
      <c r="E69" s="103"/>
      <c r="F69" s="103"/>
      <c r="G69" s="103"/>
      <c r="H69" s="103"/>
      <c r="I69" s="103"/>
      <c r="J69" s="11"/>
      <c r="K69" s="71" t="str">
        <f>IFERROR(VLOOKUP($K$14,Blad2!$A$7:$AF$125,10,),"")</f>
        <v/>
      </c>
      <c r="L69" s="36" t="str">
        <f>IF(K69="","","kW")</f>
        <v/>
      </c>
      <c r="M69" s="71"/>
      <c r="N69" s="71"/>
      <c r="O69" s="71"/>
      <c r="P69" s="71"/>
      <c r="Q69" s="36"/>
    </row>
    <row r="70" spans="1:17" ht="14.15" customHeight="1" x14ac:dyDescent="0.25">
      <c r="A70" s="11"/>
      <c r="B70" s="103" t="s">
        <v>242</v>
      </c>
      <c r="C70" s="103"/>
      <c r="D70" s="103"/>
      <c r="E70" s="103"/>
      <c r="F70" s="103"/>
      <c r="G70" s="103"/>
      <c r="H70" s="103"/>
      <c r="I70" s="103"/>
      <c r="J70" s="11"/>
      <c r="K70" s="102" t="str">
        <f>IFERROR(VLOOKUP($K$14,Blad2!$A$7:$AF$125,25,),"")</f>
        <v/>
      </c>
      <c r="L70" s="102"/>
      <c r="M70" s="102"/>
      <c r="N70" s="102"/>
      <c r="O70" s="102"/>
      <c r="P70" s="102"/>
      <c r="Q70" s="36"/>
    </row>
    <row r="71" spans="1:17" ht="14.15" customHeight="1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102"/>
      <c r="L71" s="102"/>
      <c r="M71" s="102"/>
      <c r="N71" s="102"/>
      <c r="O71" s="102"/>
      <c r="P71" s="102"/>
      <c r="Q71" s="36"/>
    </row>
    <row r="72" spans="1:17" ht="14.15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102"/>
      <c r="L72" s="102"/>
      <c r="M72" s="102"/>
      <c r="N72" s="102"/>
      <c r="O72" s="102"/>
      <c r="P72" s="102"/>
      <c r="Q72" s="36"/>
    </row>
    <row r="73" spans="1:17" ht="14.15" customHeight="1" x14ac:dyDescent="0.25">
      <c r="A73" s="11"/>
      <c r="B73" s="103" t="s">
        <v>116</v>
      </c>
      <c r="C73" s="103"/>
      <c r="D73" s="103"/>
      <c r="E73" s="103"/>
      <c r="F73" s="103"/>
      <c r="G73" s="103"/>
      <c r="H73" s="103"/>
      <c r="I73" s="103"/>
      <c r="J73" s="11"/>
      <c r="K73" s="71" t="str">
        <f>IFERROR(VLOOKUP($K$14,Blad2!$A$7:$AF$125,26,),"")</f>
        <v/>
      </c>
      <c r="L73" s="36"/>
      <c r="M73" s="36"/>
      <c r="N73" s="36"/>
      <c r="O73" s="36"/>
      <c r="P73" s="36"/>
      <c r="Q73" s="36"/>
    </row>
    <row r="74" spans="1:17" ht="14.15" customHeight="1" x14ac:dyDescent="0.25">
      <c r="A74" s="11"/>
      <c r="B74" s="103" t="s">
        <v>165</v>
      </c>
      <c r="C74" s="103"/>
      <c r="D74" s="103"/>
      <c r="E74" s="103"/>
      <c r="F74" s="103"/>
      <c r="G74" s="103"/>
      <c r="H74" s="103"/>
      <c r="I74" s="103"/>
      <c r="J74" s="11"/>
      <c r="K74" s="102" t="str">
        <f>IFERROR(VLOOKUP($K$14,Blad2!$A$7:$AF$125,27,),"")</f>
        <v/>
      </c>
      <c r="L74" s="102"/>
      <c r="M74" s="102"/>
      <c r="N74" s="102"/>
      <c r="O74" s="102"/>
      <c r="P74" s="102"/>
      <c r="Q74" s="36"/>
    </row>
    <row r="75" spans="1:17" ht="14.15" customHeight="1" x14ac:dyDescent="0.25">
      <c r="A75" s="11"/>
      <c r="B75" s="103"/>
      <c r="C75" s="103"/>
      <c r="D75" s="103"/>
      <c r="E75" s="103"/>
      <c r="F75" s="103"/>
      <c r="G75" s="103"/>
      <c r="H75" s="103"/>
      <c r="I75" s="103"/>
      <c r="J75" s="11"/>
      <c r="K75" s="102"/>
      <c r="L75" s="102"/>
      <c r="M75" s="102"/>
      <c r="N75" s="102"/>
      <c r="O75" s="102"/>
      <c r="P75" s="102"/>
      <c r="Q75" s="36"/>
    </row>
    <row r="76" spans="1:17" ht="14.15" customHeight="1" x14ac:dyDescent="0.25">
      <c r="A76" s="11"/>
      <c r="B76" s="104" t="s">
        <v>117</v>
      </c>
      <c r="C76" s="104"/>
      <c r="D76" s="104"/>
      <c r="E76" s="104"/>
      <c r="F76" s="104"/>
      <c r="G76" s="104"/>
      <c r="H76" s="104"/>
      <c r="I76" s="104"/>
      <c r="J76" s="11"/>
      <c r="L76" s="12"/>
      <c r="M76" s="12"/>
      <c r="N76" s="12"/>
      <c r="O76" s="12"/>
      <c r="P76" s="12"/>
      <c r="Q76" s="12"/>
    </row>
    <row r="77" spans="1:17" ht="14.15" customHeight="1" x14ac:dyDescent="0.25">
      <c r="A77" s="11"/>
      <c r="B77" s="104"/>
      <c r="C77" s="104"/>
      <c r="D77" s="104"/>
      <c r="E77" s="104"/>
      <c r="F77" s="104"/>
      <c r="G77" s="104"/>
      <c r="H77" s="104"/>
      <c r="I77" s="104"/>
      <c r="J77" s="11"/>
      <c r="K77" s="71" t="str">
        <f>IFERROR(VLOOKUP($K$14,Blad2!$A$7:$AF$125,28,),"")</f>
        <v/>
      </c>
      <c r="L77" s="12"/>
      <c r="M77" s="12"/>
      <c r="N77" s="12"/>
      <c r="O77" s="12"/>
      <c r="P77" s="12"/>
      <c r="Q77" s="12"/>
    </row>
    <row r="78" spans="1:17" ht="14.15" customHeight="1" x14ac:dyDescent="0.25">
      <c r="A78" s="11"/>
      <c r="B78" s="103" t="s">
        <v>118</v>
      </c>
      <c r="C78" s="103"/>
      <c r="D78" s="103"/>
      <c r="E78" s="103"/>
      <c r="F78" s="103"/>
      <c r="G78" s="103"/>
      <c r="H78" s="103"/>
      <c r="I78" s="103"/>
      <c r="J78" s="11"/>
      <c r="K78" s="71" t="str">
        <f>IFERROR(VLOOKUP($K$14,Blad2!$A$7:$AF$125,29,),"")</f>
        <v/>
      </c>
      <c r="L78" s="71"/>
      <c r="M78" s="71"/>
      <c r="N78" s="71"/>
      <c r="O78" s="71"/>
      <c r="P78" s="71"/>
      <c r="Q78" s="71"/>
    </row>
    <row r="79" spans="1:17" ht="14.15" customHeight="1" x14ac:dyDescent="0.25">
      <c r="A79" s="11"/>
      <c r="B79" s="103" t="s">
        <v>119</v>
      </c>
      <c r="C79" s="103"/>
      <c r="D79" s="103"/>
      <c r="E79" s="103"/>
      <c r="F79" s="103"/>
      <c r="G79" s="103"/>
      <c r="H79" s="103"/>
      <c r="I79" s="103"/>
      <c r="J79" s="11"/>
      <c r="K79" s="71" t="str">
        <f>IFERROR(VLOOKUP($K$14,Blad2!$A$7:$AF$125,30,),"")</f>
        <v/>
      </c>
      <c r="L79" s="71"/>
      <c r="M79" s="71"/>
      <c r="N79" s="71"/>
      <c r="O79" s="71"/>
      <c r="P79" s="71"/>
      <c r="Q79" s="71"/>
    </row>
    <row r="80" spans="1:17" ht="14.15" customHeight="1" x14ac:dyDescent="0.25">
      <c r="A80" s="11"/>
      <c r="B80" s="103" t="s">
        <v>120</v>
      </c>
      <c r="C80" s="103"/>
      <c r="D80" s="103"/>
      <c r="E80" s="103"/>
      <c r="F80" s="103"/>
      <c r="G80" s="103"/>
      <c r="H80" s="103"/>
      <c r="I80" s="103"/>
      <c r="J80" s="11"/>
      <c r="K80" s="71" t="str">
        <f>IFERROR(VLOOKUP($K$14,Blad2!$A$7:$AF$125,31,),"")</f>
        <v/>
      </c>
      <c r="L80" s="36"/>
      <c r="M80" s="36"/>
      <c r="N80" s="36"/>
      <c r="O80" s="36"/>
      <c r="P80" s="36"/>
      <c r="Q80" s="36"/>
    </row>
    <row r="81" spans="1:17" ht="14.15" customHeight="1" x14ac:dyDescent="0.25">
      <c r="A81" s="11"/>
      <c r="B81" s="103" t="s">
        <v>122</v>
      </c>
      <c r="C81" s="103"/>
      <c r="D81" s="103"/>
      <c r="E81" s="103"/>
      <c r="F81" s="103"/>
      <c r="G81" s="103"/>
      <c r="H81" s="103"/>
      <c r="I81" s="103"/>
      <c r="J81" s="11"/>
      <c r="K81" s="93" t="str">
        <f>IFERROR(VLOOKUP($K$14,Blad2!$A$7:$AF$125,32,),"")</f>
        <v/>
      </c>
      <c r="L81" s="36"/>
      <c r="M81" s="36"/>
      <c r="N81" s="36"/>
      <c r="O81" s="36"/>
      <c r="P81" s="36"/>
      <c r="Q81" s="36"/>
    </row>
    <row r="82" spans="1:17" ht="14.15" customHeight="1" x14ac:dyDescent="0.25">
      <c r="A82" s="11"/>
      <c r="B82" s="103" t="s">
        <v>121</v>
      </c>
      <c r="C82" s="103"/>
      <c r="D82" s="103"/>
      <c r="E82" s="103"/>
      <c r="F82" s="103"/>
      <c r="G82" s="103"/>
      <c r="H82" s="103"/>
      <c r="I82" s="103"/>
      <c r="J82" s="11"/>
      <c r="K82" s="71" t="str">
        <f>IFERROR(VLOOKUP($K$14,Blad2!$A$7:$AR$125,33,),"")</f>
        <v/>
      </c>
      <c r="L82" s="71"/>
      <c r="M82" s="71"/>
      <c r="N82" s="71"/>
      <c r="O82" s="71"/>
      <c r="P82" s="71"/>
      <c r="Q82" s="71"/>
    </row>
    <row r="83" spans="1:17" ht="14.15" customHeight="1" x14ac:dyDescent="0.25">
      <c r="A83" s="11"/>
      <c r="B83" s="104" t="s">
        <v>243</v>
      </c>
      <c r="C83" s="104"/>
      <c r="D83" s="104"/>
      <c r="E83" s="104"/>
      <c r="F83" s="104"/>
      <c r="G83" s="104"/>
      <c r="H83" s="104"/>
      <c r="I83" s="104"/>
      <c r="J83" s="11"/>
      <c r="K83" s="101"/>
      <c r="L83" s="101"/>
      <c r="M83" s="101"/>
      <c r="N83" s="101"/>
      <c r="O83" s="101"/>
      <c r="P83" s="101"/>
      <c r="Q83" s="101"/>
    </row>
    <row r="84" spans="1:17" ht="14.15" customHeight="1" x14ac:dyDescent="0.25">
      <c r="A84" s="11"/>
      <c r="B84" s="104"/>
      <c r="C84" s="104"/>
      <c r="D84" s="104"/>
      <c r="E84" s="104"/>
      <c r="F84" s="104"/>
      <c r="G84" s="104"/>
      <c r="H84" s="104"/>
      <c r="I84" s="104"/>
      <c r="J84" s="11"/>
      <c r="K84" s="71" t="str">
        <f>IFERROR(VLOOKUP($K$14,Blad2!$A$7:$AR$125,34,),"")</f>
        <v/>
      </c>
      <c r="L84" s="11"/>
      <c r="M84" s="11"/>
      <c r="N84" s="11"/>
      <c r="O84" s="11"/>
      <c r="P84" s="11"/>
      <c r="Q84" s="11"/>
    </row>
    <row r="85" spans="1:17" ht="14.15" customHeight="1" x14ac:dyDescent="0.25">
      <c r="A85" s="18" t="s">
        <v>244</v>
      </c>
      <c r="B85" s="59"/>
      <c r="C85" s="59"/>
      <c r="D85" s="59"/>
      <c r="E85" s="59"/>
      <c r="F85" s="59"/>
      <c r="G85" s="59"/>
      <c r="H85" s="59"/>
      <c r="I85" s="59"/>
      <c r="J85" s="61"/>
      <c r="K85" s="57"/>
      <c r="L85" s="61"/>
      <c r="M85" s="61"/>
      <c r="N85" s="61"/>
      <c r="O85" s="61"/>
      <c r="P85" s="61"/>
      <c r="Q85" s="61"/>
    </row>
    <row r="86" spans="1:17" ht="14.15" customHeight="1" x14ac:dyDescent="0.25">
      <c r="A86" s="18"/>
      <c r="B86" s="104" t="s">
        <v>249</v>
      </c>
      <c r="C86" s="104"/>
      <c r="D86" s="104"/>
      <c r="E86" s="104"/>
      <c r="F86" s="104"/>
      <c r="G86" s="104"/>
      <c r="H86" s="104"/>
      <c r="I86" s="104"/>
      <c r="J86" s="70"/>
      <c r="K86" s="71" t="str">
        <f>IFERROR(VLOOKUP($K$14,Blad2!$A$7:$AR$125,35,),"")</f>
        <v/>
      </c>
      <c r="L86" s="70"/>
      <c r="M86" s="70"/>
      <c r="N86" s="70"/>
      <c r="O86" s="70"/>
      <c r="P86" s="70"/>
      <c r="Q86" s="70"/>
    </row>
    <row r="87" spans="1:17" ht="14.15" customHeight="1" x14ac:dyDescent="0.25">
      <c r="A87" s="18"/>
      <c r="B87" s="104"/>
      <c r="C87" s="104"/>
      <c r="D87" s="104"/>
      <c r="E87" s="104"/>
      <c r="F87" s="104"/>
      <c r="G87" s="104"/>
      <c r="H87" s="104"/>
      <c r="I87" s="104"/>
      <c r="J87" s="70"/>
      <c r="K87" s="71"/>
      <c r="L87" s="70"/>
      <c r="M87" s="70"/>
      <c r="N87" s="70"/>
      <c r="O87" s="70"/>
      <c r="P87" s="70"/>
      <c r="Q87" s="70"/>
    </row>
    <row r="88" spans="1:17" ht="14.15" customHeight="1" x14ac:dyDescent="0.25">
      <c r="A88" s="18"/>
      <c r="B88" s="103" t="s">
        <v>245</v>
      </c>
      <c r="C88" s="103"/>
      <c r="D88" s="103"/>
      <c r="E88" s="103"/>
      <c r="F88" s="103"/>
      <c r="G88" s="103"/>
      <c r="H88" s="103"/>
      <c r="I88" s="103"/>
      <c r="J88" s="61"/>
      <c r="K88" s="71" t="str">
        <f>IFERROR(VLOOKUP($K$14,Blad2!$A$7:$AR$125,36,),"")</f>
        <v/>
      </c>
      <c r="L88" s="61"/>
      <c r="M88" s="61"/>
      <c r="N88" s="61"/>
      <c r="O88" s="61"/>
      <c r="P88" s="61"/>
      <c r="Q88" s="61"/>
    </row>
    <row r="89" spans="1:17" ht="14.15" customHeight="1" x14ac:dyDescent="0.25">
      <c r="A89" s="18"/>
      <c r="B89" s="103" t="s">
        <v>246</v>
      </c>
      <c r="C89" s="103"/>
      <c r="D89" s="103"/>
      <c r="E89" s="103"/>
      <c r="F89" s="103"/>
      <c r="G89" s="103"/>
      <c r="H89" s="103"/>
      <c r="I89" s="103"/>
      <c r="J89" s="103"/>
      <c r="K89" s="102" t="str">
        <f>IFERROR(VLOOKUP($K$14,Blad2!$A$7:$AR$125,37,),"")</f>
        <v/>
      </c>
      <c r="L89" s="102"/>
      <c r="M89" s="102"/>
      <c r="N89" s="102"/>
      <c r="O89" s="102"/>
      <c r="P89" s="102"/>
      <c r="Q89" s="61"/>
    </row>
    <row r="90" spans="1:17" ht="14.15" customHeight="1" x14ac:dyDescent="0.25">
      <c r="A90" s="61"/>
      <c r="B90" s="59"/>
      <c r="C90" s="59"/>
      <c r="D90" s="59"/>
      <c r="E90" s="59"/>
      <c r="F90" s="59"/>
      <c r="G90" s="59"/>
      <c r="H90" s="59"/>
      <c r="I90" s="59"/>
      <c r="J90" s="61"/>
      <c r="K90" s="102"/>
      <c r="L90" s="102"/>
      <c r="M90" s="102"/>
      <c r="N90" s="102"/>
      <c r="O90" s="102"/>
      <c r="P90" s="102"/>
      <c r="Q90" s="61"/>
    </row>
    <row r="91" spans="1:17" ht="14.15" customHeight="1" x14ac:dyDescent="0.25">
      <c r="A91" s="101" t="s">
        <v>248</v>
      </c>
      <c r="B91" s="101"/>
      <c r="C91" s="101"/>
      <c r="D91" s="101"/>
      <c r="E91" s="101"/>
      <c r="F91" s="11"/>
      <c r="G91" s="11"/>
      <c r="H91" s="11"/>
      <c r="I91" s="11"/>
      <c r="J91" s="11"/>
      <c r="K91" s="14" t="str">
        <f>IFERROR(VLOOKUP($K$14,#REF!,7,),"")</f>
        <v/>
      </c>
      <c r="L91" s="14"/>
      <c r="M91" s="14"/>
      <c r="N91" s="14"/>
      <c r="O91" s="14"/>
      <c r="P91" s="14"/>
      <c r="Q91" s="14"/>
    </row>
    <row r="92" spans="1:17" ht="14.15" customHeight="1" x14ac:dyDescent="0.25">
      <c r="A92" s="66"/>
      <c r="B92" s="103" t="s">
        <v>104</v>
      </c>
      <c r="C92" s="103"/>
      <c r="D92" s="103"/>
      <c r="E92" s="103"/>
      <c r="F92" s="103"/>
      <c r="G92" s="103"/>
      <c r="H92" s="103"/>
      <c r="I92" s="103"/>
      <c r="J92" s="65"/>
      <c r="K92" s="71" t="str">
        <f>IFERROR(VLOOKUP($K$14,Blad2!$A$7:$AR$125,44,),"")</f>
        <v/>
      </c>
      <c r="L92" s="67"/>
      <c r="M92" s="67"/>
      <c r="N92" s="67"/>
      <c r="O92" s="67"/>
      <c r="P92" s="67"/>
      <c r="Q92" s="67"/>
    </row>
    <row r="93" spans="1:17" ht="14.15" customHeight="1" x14ac:dyDescent="0.25">
      <c r="A93" s="66"/>
      <c r="B93" s="103" t="s">
        <v>242</v>
      </c>
      <c r="C93" s="103"/>
      <c r="D93" s="103"/>
      <c r="E93" s="103"/>
      <c r="F93" s="103"/>
      <c r="G93" s="103"/>
      <c r="H93" s="103"/>
      <c r="I93" s="103"/>
      <c r="J93" s="65"/>
      <c r="K93" s="102" t="str">
        <f>IFERROR(VLOOKUP($K$14,Blad2!$A$7:$AV$125,45,),"")</f>
        <v/>
      </c>
      <c r="L93" s="102"/>
      <c r="M93" s="102"/>
      <c r="N93" s="102"/>
      <c r="O93" s="102"/>
      <c r="P93" s="102"/>
      <c r="Q93" s="67"/>
    </row>
    <row r="94" spans="1:17" ht="14.15" customHeight="1" x14ac:dyDescent="0.25">
      <c r="A94" s="71"/>
      <c r="B94" s="70"/>
      <c r="C94" s="70"/>
      <c r="D94" s="70"/>
      <c r="E94" s="70"/>
      <c r="F94" s="70"/>
      <c r="G94" s="70"/>
      <c r="H94" s="70"/>
      <c r="I94" s="70"/>
      <c r="J94" s="70"/>
      <c r="K94" s="102"/>
      <c r="L94" s="102"/>
      <c r="M94" s="102"/>
      <c r="N94" s="102"/>
      <c r="O94" s="102"/>
      <c r="P94" s="102"/>
      <c r="Q94" s="72"/>
    </row>
    <row r="95" spans="1:17" ht="14.15" customHeight="1" x14ac:dyDescent="0.25">
      <c r="A95" s="71"/>
      <c r="B95" s="70"/>
      <c r="C95" s="70"/>
      <c r="D95" s="70"/>
      <c r="E95" s="70"/>
      <c r="F95" s="70"/>
      <c r="G95" s="70"/>
      <c r="H95" s="70"/>
      <c r="I95" s="70"/>
      <c r="J95" s="70"/>
      <c r="K95" s="102"/>
      <c r="L95" s="102"/>
      <c r="M95" s="102"/>
      <c r="N95" s="102"/>
      <c r="O95" s="102"/>
      <c r="P95" s="102"/>
      <c r="Q95" s="72"/>
    </row>
    <row r="96" spans="1:17" ht="14.15" customHeight="1" x14ac:dyDescent="0.25">
      <c r="A96" s="66"/>
      <c r="B96" s="103" t="s">
        <v>116</v>
      </c>
      <c r="C96" s="103"/>
      <c r="D96" s="103"/>
      <c r="E96" s="103"/>
      <c r="F96" s="103"/>
      <c r="G96" s="103"/>
      <c r="H96" s="103"/>
      <c r="I96" s="103"/>
      <c r="J96" s="65"/>
      <c r="K96" s="74" t="str">
        <f>IFERROR(VLOOKUP($K$14,Blad2!$A$7:$AV$125,46,),"")</f>
        <v/>
      </c>
      <c r="L96" s="67"/>
      <c r="M96" s="67"/>
      <c r="N96" s="67"/>
      <c r="O96" s="67"/>
      <c r="P96" s="67"/>
      <c r="Q96" s="67"/>
    </row>
    <row r="97" spans="1:17" ht="14.15" customHeight="1" x14ac:dyDescent="0.25">
      <c r="A97" s="66"/>
      <c r="B97" s="103" t="s">
        <v>165</v>
      </c>
      <c r="C97" s="103"/>
      <c r="D97" s="103"/>
      <c r="E97" s="103"/>
      <c r="F97" s="103"/>
      <c r="G97" s="103"/>
      <c r="H97" s="103"/>
      <c r="I97" s="103"/>
      <c r="J97" s="65"/>
      <c r="K97" s="102" t="str">
        <f>IFERROR(VLOOKUP($K$14,Blad2!$A$7:$AV$125,47,),"")</f>
        <v/>
      </c>
      <c r="L97" s="102"/>
      <c r="M97" s="102"/>
      <c r="N97" s="102"/>
      <c r="O97" s="102"/>
      <c r="P97" s="102"/>
      <c r="Q97" s="67"/>
    </row>
    <row r="98" spans="1:17" ht="14.15" customHeight="1" x14ac:dyDescent="0.25">
      <c r="A98" s="66"/>
      <c r="B98" s="103"/>
      <c r="C98" s="103"/>
      <c r="D98" s="103"/>
      <c r="E98" s="103"/>
      <c r="F98" s="103"/>
      <c r="G98" s="103"/>
      <c r="H98" s="103"/>
      <c r="I98" s="103"/>
      <c r="J98" s="65"/>
      <c r="K98" s="102"/>
      <c r="L98" s="102"/>
      <c r="M98" s="102"/>
      <c r="N98" s="102"/>
      <c r="O98" s="102"/>
      <c r="P98" s="102"/>
      <c r="Q98" s="67"/>
    </row>
    <row r="99" spans="1:17" ht="14.15" customHeight="1" x14ac:dyDescent="0.25">
      <c r="A99" s="66"/>
      <c r="B99" s="104" t="s">
        <v>117</v>
      </c>
      <c r="C99" s="104"/>
      <c r="D99" s="104"/>
      <c r="E99" s="104"/>
      <c r="F99" s="104"/>
      <c r="G99" s="104"/>
      <c r="H99" s="104"/>
      <c r="I99" s="104"/>
      <c r="J99" s="65"/>
      <c r="K99" s="67"/>
      <c r="L99" s="67"/>
      <c r="M99" s="67"/>
      <c r="N99" s="67"/>
      <c r="O99" s="67"/>
      <c r="P99" s="67"/>
      <c r="Q99" s="67"/>
    </row>
    <row r="100" spans="1:17" ht="14.15" customHeight="1" x14ac:dyDescent="0.25">
      <c r="A100" s="66"/>
      <c r="B100" s="104"/>
      <c r="C100" s="104"/>
      <c r="D100" s="104"/>
      <c r="E100" s="104"/>
      <c r="F100" s="104"/>
      <c r="G100" s="104"/>
      <c r="H100" s="104"/>
      <c r="I100" s="104"/>
      <c r="J100" s="65"/>
      <c r="K100" s="71" t="str">
        <f>IFERROR(VLOOKUP($K$14,Blad2!$A$7:$AV$125,48,),"")</f>
        <v/>
      </c>
      <c r="L100" s="67"/>
      <c r="M100" s="67"/>
      <c r="N100" s="67"/>
      <c r="O100" s="67"/>
      <c r="P100" s="67"/>
      <c r="Q100" s="67"/>
    </row>
    <row r="101" spans="1:17" ht="14.15" customHeight="1" x14ac:dyDescent="0.25">
      <c r="A101" s="66"/>
      <c r="B101" s="103" t="s">
        <v>122</v>
      </c>
      <c r="C101" s="103"/>
      <c r="D101" s="103"/>
      <c r="E101" s="103"/>
      <c r="F101" s="103"/>
      <c r="G101" s="103"/>
      <c r="H101" s="103"/>
      <c r="I101" s="103"/>
      <c r="J101" s="65"/>
      <c r="K101" s="71" t="str">
        <f>IFERROR(VLOOKUP($K$14,Blad2!$A$7:$AV$125,38,),"")</f>
        <v/>
      </c>
      <c r="L101" s="67"/>
      <c r="M101" s="67"/>
      <c r="N101" s="67"/>
      <c r="O101" s="67"/>
      <c r="P101" s="67"/>
      <c r="Q101" s="67"/>
    </row>
    <row r="102" spans="1:17" ht="14.15" customHeight="1" x14ac:dyDescent="0.25">
      <c r="A102" s="66"/>
      <c r="B102" s="104" t="s">
        <v>249</v>
      </c>
      <c r="C102" s="104"/>
      <c r="D102" s="104"/>
      <c r="E102" s="104"/>
      <c r="F102" s="104"/>
      <c r="G102" s="104"/>
      <c r="H102" s="104"/>
      <c r="I102" s="104"/>
      <c r="J102" s="65"/>
      <c r="K102" s="67"/>
      <c r="L102" s="67"/>
      <c r="M102" s="67"/>
      <c r="N102" s="67"/>
      <c r="O102" s="67"/>
      <c r="P102" s="67"/>
      <c r="Q102" s="67"/>
    </row>
    <row r="103" spans="1:17" ht="14.15" customHeight="1" x14ac:dyDescent="0.25">
      <c r="A103" s="66"/>
      <c r="B103" s="104"/>
      <c r="C103" s="104"/>
      <c r="D103" s="104"/>
      <c r="E103" s="104"/>
      <c r="F103" s="104"/>
      <c r="G103" s="104"/>
      <c r="H103" s="104"/>
      <c r="I103" s="104"/>
      <c r="J103" s="65"/>
      <c r="K103" s="71" t="str">
        <f>IFERROR(VLOOKUP($K$14,Blad2!$A$7:$AR$125,35,),"")</f>
        <v/>
      </c>
      <c r="L103" s="67"/>
      <c r="M103" s="67"/>
      <c r="N103" s="67"/>
      <c r="O103" s="67"/>
      <c r="P103" s="67"/>
      <c r="Q103" s="67"/>
    </row>
    <row r="104" spans="1:17" ht="14.15" customHeight="1" x14ac:dyDescent="0.25">
      <c r="A104" s="66"/>
      <c r="B104" s="103" t="s">
        <v>245</v>
      </c>
      <c r="C104" s="103"/>
      <c r="D104" s="103"/>
      <c r="E104" s="103"/>
      <c r="F104" s="103"/>
      <c r="G104" s="103"/>
      <c r="H104" s="103"/>
      <c r="I104" s="103"/>
      <c r="J104" s="65"/>
      <c r="K104" s="71" t="str">
        <f>IFERROR(VLOOKUP($K$14,Blad2!$A$7:$AR$125,36,),"")</f>
        <v/>
      </c>
      <c r="L104" s="67"/>
      <c r="M104" s="67"/>
      <c r="N104" s="67"/>
      <c r="O104" s="67"/>
      <c r="P104" s="67"/>
      <c r="Q104" s="67"/>
    </row>
    <row r="105" spans="1:17" ht="14.15" customHeight="1" x14ac:dyDescent="0.25">
      <c r="A105" s="66"/>
      <c r="B105" s="103" t="s">
        <v>246</v>
      </c>
      <c r="C105" s="103"/>
      <c r="D105" s="103"/>
      <c r="E105" s="103"/>
      <c r="F105" s="103"/>
      <c r="G105" s="103"/>
      <c r="H105" s="103"/>
      <c r="I105" s="103"/>
      <c r="J105" s="103"/>
      <c r="K105" s="36" t="str">
        <f>IFERROR(VLOOKUP($K$14,Blad2!$A$7:$AR$125,37,),"")</f>
        <v/>
      </c>
      <c r="L105" s="36"/>
      <c r="M105" s="36"/>
      <c r="N105" s="36"/>
      <c r="O105" s="36"/>
      <c r="P105" s="36"/>
      <c r="Q105" s="67"/>
    </row>
    <row r="106" spans="1:17" ht="14.15" customHeight="1" x14ac:dyDescent="0.25">
      <c r="A106" s="81"/>
      <c r="B106" s="83"/>
      <c r="C106" s="83"/>
      <c r="D106" s="83"/>
      <c r="E106" s="83"/>
      <c r="F106" s="83"/>
      <c r="G106" s="83"/>
      <c r="H106" s="83"/>
      <c r="I106" s="83"/>
      <c r="J106" s="83"/>
      <c r="K106" s="36"/>
      <c r="L106" s="36"/>
      <c r="M106" s="36"/>
      <c r="N106" s="36"/>
      <c r="O106" s="36"/>
      <c r="P106" s="36"/>
      <c r="Q106" s="84"/>
    </row>
    <row r="107" spans="1:17" ht="14.15" customHeight="1" x14ac:dyDescent="0.25">
      <c r="A107" s="30" t="s">
        <v>56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36"/>
      <c r="L107" s="36"/>
      <c r="M107" s="36"/>
      <c r="N107" s="36"/>
      <c r="O107" s="36"/>
      <c r="P107" s="36"/>
      <c r="Q107" s="84"/>
    </row>
    <row r="108" spans="1:17" ht="14.15" customHeight="1" x14ac:dyDescent="0.25">
      <c r="A108" s="81"/>
      <c r="B108" s="83"/>
      <c r="C108" s="83"/>
      <c r="D108" s="83"/>
      <c r="E108" s="83"/>
      <c r="F108" s="83"/>
      <c r="G108" s="83"/>
      <c r="H108" s="83"/>
      <c r="I108" s="83"/>
      <c r="J108" s="83"/>
      <c r="K108" s="36"/>
      <c r="L108" s="36"/>
      <c r="M108" s="36"/>
      <c r="N108" s="36"/>
      <c r="O108" s="36"/>
      <c r="P108" s="36"/>
      <c r="Q108" s="84"/>
    </row>
    <row r="109" spans="1:17" ht="14.15" customHeight="1" x14ac:dyDescent="0.25">
      <c r="A109" s="81"/>
      <c r="B109" s="34" t="s">
        <v>177</v>
      </c>
      <c r="C109" s="83"/>
      <c r="D109" s="83"/>
      <c r="E109" s="83"/>
      <c r="F109" s="83"/>
      <c r="G109" s="83"/>
      <c r="H109" s="83"/>
      <c r="I109" s="83"/>
      <c r="J109" s="83"/>
      <c r="K109" s="81" t="str">
        <f>IFERROR(VLOOKUP($K$14,Blad2!$A$7:$AR$125,39,),"")</f>
        <v/>
      </c>
      <c r="L109" s="36"/>
      <c r="M109" s="36"/>
      <c r="N109" s="36"/>
      <c r="O109" s="36"/>
      <c r="P109" s="36"/>
      <c r="Q109" s="84"/>
    </row>
    <row r="110" spans="1:17" ht="14.15" customHeight="1" x14ac:dyDescent="0.25">
      <c r="A110" s="81"/>
      <c r="B110" s="34" t="s">
        <v>178</v>
      </c>
      <c r="C110" s="83"/>
      <c r="D110" s="83"/>
      <c r="E110" s="83"/>
      <c r="F110" s="83"/>
      <c r="G110" s="83"/>
      <c r="H110" s="83"/>
      <c r="I110" s="83"/>
      <c r="J110" s="83"/>
      <c r="K110" s="81" t="str">
        <f>IFERROR(VLOOKUP($K$14,Blad2!$A$7:$AR$125,40,),"")</f>
        <v/>
      </c>
      <c r="L110" s="36"/>
      <c r="M110" s="36"/>
      <c r="N110" s="36"/>
      <c r="O110" s="36"/>
      <c r="P110" s="36"/>
      <c r="Q110" s="84"/>
    </row>
    <row r="111" spans="1:17" ht="14.15" customHeight="1" x14ac:dyDescent="0.25">
      <c r="A111" s="66"/>
      <c r="B111" s="35" t="s">
        <v>179</v>
      </c>
      <c r="C111" s="66"/>
      <c r="D111" s="66"/>
      <c r="E111" s="66"/>
      <c r="F111" s="65"/>
      <c r="G111" s="65"/>
      <c r="H111" s="65"/>
      <c r="I111" s="65"/>
      <c r="J111" s="65"/>
      <c r="K111" s="102" t="str">
        <f>IFERROR(VLOOKUP($K$14,Blad2!$A$7:$AR$125,41,),"")</f>
        <v/>
      </c>
      <c r="L111" s="102"/>
      <c r="M111" s="102"/>
      <c r="N111" s="102"/>
      <c r="O111" s="102"/>
      <c r="P111" s="102"/>
      <c r="Q111" s="67"/>
    </row>
    <row r="112" spans="1:17" ht="14.15" customHeight="1" x14ac:dyDescent="0.25">
      <c r="A112" s="81"/>
      <c r="B112" s="35"/>
      <c r="C112" s="81"/>
      <c r="D112" s="81"/>
      <c r="E112" s="81"/>
      <c r="F112" s="83"/>
      <c r="G112" s="83"/>
      <c r="H112" s="83"/>
      <c r="I112" s="83"/>
      <c r="J112" s="83"/>
      <c r="K112" s="102"/>
      <c r="L112" s="102"/>
      <c r="M112" s="102"/>
      <c r="N112" s="102"/>
      <c r="O112" s="102"/>
      <c r="P112" s="102"/>
      <c r="Q112" s="84"/>
    </row>
    <row r="113" spans="1:17" ht="14.15" customHeight="1" x14ac:dyDescent="0.25">
      <c r="A113" s="31"/>
      <c r="B113" s="34" t="s">
        <v>180</v>
      </c>
      <c r="C113" s="33"/>
      <c r="D113" s="33"/>
      <c r="E113" s="33"/>
      <c r="F113" s="33"/>
      <c r="G113" s="33"/>
      <c r="H113" s="33"/>
      <c r="I113" s="33"/>
      <c r="J113" s="11"/>
      <c r="K113" s="81" t="str">
        <f>IFERROR(VLOOKUP($K$14,Blad2!$A$7:$AR$125,42,),"")</f>
        <v/>
      </c>
      <c r="L113" s="33"/>
      <c r="M113" s="33"/>
      <c r="N113" s="33"/>
      <c r="O113" s="33"/>
      <c r="P113" s="37"/>
      <c r="Q113" s="37"/>
    </row>
    <row r="114" spans="1:17" ht="14.15" customHeight="1" x14ac:dyDescent="0.25">
      <c r="A114" s="32"/>
      <c r="B114" s="34" t="s">
        <v>181</v>
      </c>
      <c r="C114" s="33"/>
      <c r="D114" s="33"/>
      <c r="E114" s="33"/>
      <c r="F114" s="33"/>
      <c r="G114" s="33"/>
      <c r="H114" s="33"/>
      <c r="I114" s="33"/>
      <c r="J114" s="11"/>
      <c r="K114" s="75" t="str">
        <f>IFERROR(VLOOKUP($K$14,Blad2!$A$7:$AR$125,43,),"")</f>
        <v/>
      </c>
      <c r="L114" s="37"/>
      <c r="M114" s="37"/>
      <c r="N114" s="37"/>
      <c r="O114" s="37"/>
      <c r="P114" s="37"/>
      <c r="Q114" s="37"/>
    </row>
    <row r="115" spans="1:17" ht="14.15" customHeight="1" x14ac:dyDescent="0.25">
      <c r="B115" s="66"/>
      <c r="C115" s="66"/>
      <c r="D115" s="66"/>
      <c r="E115" s="66"/>
      <c r="F115" s="65"/>
      <c r="G115" s="65"/>
      <c r="H115" s="65"/>
      <c r="I115" s="65"/>
      <c r="J115" s="65"/>
      <c r="K115" s="67"/>
      <c r="L115" s="67"/>
      <c r="M115" s="67"/>
      <c r="N115" s="67"/>
      <c r="O115" s="67"/>
      <c r="P115" s="67"/>
      <c r="Q115" s="67"/>
    </row>
    <row r="116" spans="1:17" ht="14.15" customHeight="1" x14ac:dyDescent="0.25">
      <c r="A116" s="66"/>
      <c r="B116" s="66"/>
      <c r="C116" s="66"/>
      <c r="D116" s="66"/>
      <c r="E116" s="66"/>
      <c r="F116" s="65"/>
      <c r="G116" s="65"/>
      <c r="H116" s="65"/>
      <c r="I116" s="65"/>
      <c r="J116" s="65"/>
      <c r="K116" s="67"/>
      <c r="L116" s="67"/>
      <c r="M116" s="67"/>
      <c r="N116" s="67"/>
      <c r="O116" s="67"/>
      <c r="P116" s="67"/>
      <c r="Q116" s="67"/>
    </row>
    <row r="117" spans="1:17" ht="14.15" customHeight="1" x14ac:dyDescent="0.25">
      <c r="A117" s="66"/>
      <c r="B117" s="11"/>
      <c r="C117" s="11"/>
      <c r="D117" s="11"/>
      <c r="E117" s="11"/>
      <c r="F117" s="11"/>
      <c r="G117" s="11"/>
      <c r="H117" s="11"/>
      <c r="I117" s="11"/>
      <c r="J117" s="11"/>
      <c r="K117" s="14"/>
      <c r="L117" s="14"/>
      <c r="M117" s="14"/>
      <c r="N117" s="14"/>
      <c r="O117" s="14"/>
      <c r="P117" s="14"/>
      <c r="Q117" s="14"/>
    </row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</sheetData>
  <sheetProtection algorithmName="SHA-512" hashValue="oFeeuABlTfXzdBsfZjE8ntZngndcyh58FR13Q1ByMpgv17yIs2fZeoCJl11cmSrAhxnA/ansWaXvIAMY2+YQKg==" saltValue="rcLn2MacUTKlEwShaHdTkA==" spinCount="100000" sheet="1" objects="1" scenarios="1"/>
  <mergeCells count="79">
    <mergeCell ref="K111:P112"/>
    <mergeCell ref="K17:Q17"/>
    <mergeCell ref="K31:Q31"/>
    <mergeCell ref="K83:Q83"/>
    <mergeCell ref="A42:O43"/>
    <mergeCell ref="B44:I45"/>
    <mergeCell ref="B76:I77"/>
    <mergeCell ref="K20:Q20"/>
    <mergeCell ref="A22:Q22"/>
    <mergeCell ref="M37:Q37"/>
    <mergeCell ref="B47:I47"/>
    <mergeCell ref="B39:I39"/>
    <mergeCell ref="B36:J36"/>
    <mergeCell ref="K39:Q39"/>
    <mergeCell ref="B37:J38"/>
    <mergeCell ref="B73:I73"/>
    <mergeCell ref="K14:Q14"/>
    <mergeCell ref="K36:Q36"/>
    <mergeCell ref="K29:Q29"/>
    <mergeCell ref="K16:Q16"/>
    <mergeCell ref="A11:P11"/>
    <mergeCell ref="K24:Q24"/>
    <mergeCell ref="A28:Q28"/>
    <mergeCell ref="K18:Q18"/>
    <mergeCell ref="K23:Q23"/>
    <mergeCell ref="K15:Q15"/>
    <mergeCell ref="B35:I35"/>
    <mergeCell ref="K19:Q19"/>
    <mergeCell ref="B17:I17"/>
    <mergeCell ref="B16:I16"/>
    <mergeCell ref="B15:I15"/>
    <mergeCell ref="K97:P98"/>
    <mergeCell ref="B70:I70"/>
    <mergeCell ref="B69:I69"/>
    <mergeCell ref="B34:I34"/>
    <mergeCell ref="B33:I33"/>
    <mergeCell ref="B48:I48"/>
    <mergeCell ref="A68:E68"/>
    <mergeCell ref="K47:M47"/>
    <mergeCell ref="B52:I53"/>
    <mergeCell ref="K70:P72"/>
    <mergeCell ref="B92:I92"/>
    <mergeCell ref="B93:I93"/>
    <mergeCell ref="B96:I96"/>
    <mergeCell ref="B82:I82"/>
    <mergeCell ref="B81:I81"/>
    <mergeCell ref="K93:P95"/>
    <mergeCell ref="B105:J105"/>
    <mergeCell ref="B97:I98"/>
    <mergeCell ref="B99:I100"/>
    <mergeCell ref="B101:I101"/>
    <mergeCell ref="B102:I103"/>
    <mergeCell ref="B104:I104"/>
    <mergeCell ref="B4:M4"/>
    <mergeCell ref="B63:M63"/>
    <mergeCell ref="K74:P75"/>
    <mergeCell ref="B86:I87"/>
    <mergeCell ref="K45:M45"/>
    <mergeCell ref="B32:I32"/>
    <mergeCell ref="B31:I31"/>
    <mergeCell ref="B30:I30"/>
    <mergeCell ref="B14:I14"/>
    <mergeCell ref="B29:I29"/>
    <mergeCell ref="B23:I23"/>
    <mergeCell ref="B20:I20"/>
    <mergeCell ref="B19:I19"/>
    <mergeCell ref="B24:I25"/>
    <mergeCell ref="B18:I18"/>
    <mergeCell ref="A8:Q10"/>
    <mergeCell ref="B74:I75"/>
    <mergeCell ref="B83:I84"/>
    <mergeCell ref="B89:J89"/>
    <mergeCell ref="B88:I88"/>
    <mergeCell ref="K25:Q25"/>
    <mergeCell ref="A91:E91"/>
    <mergeCell ref="K89:P90"/>
    <mergeCell ref="B80:I80"/>
    <mergeCell ref="B79:I79"/>
    <mergeCell ref="B78:I78"/>
  </mergeCells>
  <conditionalFormatting sqref="K14">
    <cfRule type="cellIs" dxfId="24" priority="15" operator="equal">
      <formula>"Sélectionnez votre pompe à chaleur ici"</formula>
    </cfRule>
  </conditionalFormatting>
  <conditionalFormatting sqref="K16:Q18 K27:Q27 N47:Q47 K85:Q85 K37 M37 K49 M49 N45:Q45 P42:Q44 M52 K52 K91 K41:Q41 L76:Q77 K83 L84:Q84 L88:Q88 K54:K62 M54:M62 K87:Q87 L86:Q86 Q89:Q90 K99 K102 M64:M65 K64:K65 K115:K116">
    <cfRule type="cellIs" dxfId="23" priority="11" operator="equal">
      <formula>"Non applicable"</formula>
    </cfRule>
  </conditionalFormatting>
  <conditionalFormatting sqref="R14:Y15 Q1:Q7">
    <cfRule type="cellIs" dxfId="22" priority="10" operator="equal">
      <formula>"Niet van toepassing"</formula>
    </cfRule>
  </conditionalFormatting>
  <conditionalFormatting sqref="L30">
    <cfRule type="cellIs" dxfId="21" priority="6" operator="equal">
      <formula>"Niet van toepassing"</formula>
    </cfRule>
  </conditionalFormatting>
  <conditionalFormatting sqref="L32:L35">
    <cfRule type="cellIs" dxfId="20" priority="5" operator="equal">
      <formula>"Niet van toepassing"</formula>
    </cfRule>
  </conditionalFormatting>
  <conditionalFormatting sqref="L38">
    <cfRule type="cellIs" dxfId="19" priority="4" operator="equal">
      <formula>"Niet van toepassing"</formula>
    </cfRule>
  </conditionalFormatting>
  <conditionalFormatting sqref="L40">
    <cfRule type="cellIs" dxfId="18" priority="3" operator="equal">
      <formula>"Niet van toepassing"</formula>
    </cfRule>
  </conditionalFormatting>
  <conditionalFormatting sqref="L48">
    <cfRule type="cellIs" dxfId="17" priority="2" operator="equal">
      <formula>"Niet van toepassing"</formula>
    </cfRule>
  </conditionalFormatting>
  <conditionalFormatting sqref="L69">
    <cfRule type="cellIs" dxfId="16" priority="1" operator="equal">
      <formula>"Niet van toepassing"</formula>
    </cfRule>
  </conditionalFormatting>
  <pageMargins left="0.7" right="0.7" top="0.75" bottom="0.75" header="0.3" footer="0.3"/>
  <pageSetup paperSize="9" scale="88" orientation="portrait" r:id="rId1"/>
  <headerFooter alignWithMargins="0">
    <oddFooter>&amp;L&amp;7Bosch Thermotechnology nv/sa
Zandvoortstraat 47
2800 Mechelen&amp;R&amp;7Page &amp;P sur &amp;N</oddFooter>
  </headerFooter>
  <ignoredErrors>
    <ignoredError sqref="K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Blad2!$A$6:$A$125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M132" sqref="AM132"/>
    </sheetView>
  </sheetViews>
  <sheetFormatPr defaultRowHeight="12.5" x14ac:dyDescent="0.25"/>
  <cols>
    <col min="1" max="1" width="33.453125" bestFit="1" customWidth="1"/>
    <col min="2" max="2" width="21.26953125" customWidth="1"/>
    <col min="3" max="3" width="27.1796875" customWidth="1"/>
    <col min="4" max="4" width="22.81640625" customWidth="1"/>
    <col min="5" max="6" width="32.453125" customWidth="1"/>
    <col min="7" max="7" width="42.7265625" customWidth="1"/>
    <col min="8" max="8" width="70" customWidth="1"/>
    <col min="9" max="9" width="28" customWidth="1"/>
    <col min="10" max="10" width="34.54296875" customWidth="1"/>
    <col min="11" max="11" width="35.453125" customWidth="1"/>
    <col min="12" max="12" width="16.7265625" customWidth="1"/>
    <col min="13" max="13" width="17.26953125" customWidth="1"/>
    <col min="14" max="14" width="14.81640625" customWidth="1"/>
    <col min="15" max="15" width="15.81640625" customWidth="1"/>
    <col min="16" max="16" width="47.81640625" customWidth="1"/>
    <col min="17" max="17" width="58.81640625" customWidth="1"/>
    <col min="18" max="18" width="25.81640625" customWidth="1"/>
    <col min="19" max="19" width="15.81640625" customWidth="1"/>
    <col min="20" max="20" width="49.54296875" customWidth="1"/>
    <col min="21" max="21" width="24.81640625" customWidth="1"/>
    <col min="22" max="22" width="44.7265625" customWidth="1"/>
    <col min="23" max="23" width="35.7265625" customWidth="1"/>
    <col min="24" max="24" width="40.26953125" customWidth="1"/>
    <col min="25" max="25" width="63.7265625" customWidth="1"/>
    <col min="26" max="26" width="46.81640625" customWidth="1"/>
    <col min="27" max="27" width="59.453125" customWidth="1"/>
    <col min="28" max="28" width="59.54296875" customWidth="1"/>
    <col min="29" max="29" width="51.54296875" customWidth="1"/>
    <col min="30" max="30" width="40.81640625" customWidth="1"/>
    <col min="31" max="31" width="42.1796875" customWidth="1"/>
    <col min="32" max="32" width="38.1796875" customWidth="1"/>
    <col min="33" max="33" width="38" bestFit="1" customWidth="1"/>
    <col min="34" max="34" width="71.54296875" customWidth="1"/>
    <col min="35" max="35" width="67.1796875" bestFit="1" customWidth="1"/>
    <col min="36" max="36" width="67.1796875" customWidth="1"/>
    <col min="37" max="37" width="38.54296875" customWidth="1"/>
    <col min="38" max="38" width="47.26953125" customWidth="1"/>
    <col min="39" max="39" width="42.1796875" customWidth="1"/>
    <col min="40" max="40" width="47.7265625" customWidth="1"/>
    <col min="41" max="43" width="9.1796875" customWidth="1"/>
    <col min="44" max="44" width="37.1796875" customWidth="1"/>
    <col min="45" max="45" width="58.7265625" customWidth="1"/>
    <col min="46" max="46" width="43.7265625" customWidth="1"/>
    <col min="47" max="47" width="29.453125" customWidth="1"/>
    <col min="48" max="48" width="61.7265625" customWidth="1"/>
  </cols>
  <sheetData>
    <row r="1" spans="1:48" ht="14.5" x14ac:dyDescent="0.35">
      <c r="B1" s="2" t="s">
        <v>366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</row>
    <row r="2" spans="1:48" s="23" customFormat="1" ht="14.5" x14ac:dyDescent="0.35">
      <c r="A2" s="23">
        <v>1</v>
      </c>
      <c r="B2" s="22">
        <v>2</v>
      </c>
      <c r="C2" s="23">
        <v>3</v>
      </c>
      <c r="D2" s="22">
        <v>4</v>
      </c>
      <c r="E2" s="22">
        <v>5</v>
      </c>
      <c r="F2" s="69">
        <f>E2+1</f>
        <v>6</v>
      </c>
      <c r="G2" s="73">
        <f t="shared" ref="G2:AQ2" si="0">F2+1</f>
        <v>7</v>
      </c>
      <c r="H2" s="73">
        <f t="shared" si="0"/>
        <v>8</v>
      </c>
      <c r="I2" s="73">
        <f t="shared" si="0"/>
        <v>9</v>
      </c>
      <c r="J2" s="73">
        <f t="shared" si="0"/>
        <v>10</v>
      </c>
      <c r="K2" s="73">
        <f t="shared" si="0"/>
        <v>11</v>
      </c>
      <c r="L2" s="73">
        <f t="shared" si="0"/>
        <v>12</v>
      </c>
      <c r="M2" s="73">
        <f t="shared" si="0"/>
        <v>13</v>
      </c>
      <c r="N2" s="73">
        <f t="shared" si="0"/>
        <v>14</v>
      </c>
      <c r="O2" s="73">
        <f t="shared" si="0"/>
        <v>15</v>
      </c>
      <c r="P2" s="73">
        <f t="shared" si="0"/>
        <v>16</v>
      </c>
      <c r="Q2" s="73">
        <f t="shared" si="0"/>
        <v>17</v>
      </c>
      <c r="R2" s="73">
        <f t="shared" si="0"/>
        <v>18</v>
      </c>
      <c r="S2" s="73">
        <f t="shared" si="0"/>
        <v>19</v>
      </c>
      <c r="T2" s="73">
        <f t="shared" si="0"/>
        <v>20</v>
      </c>
      <c r="U2" s="73">
        <f t="shared" si="0"/>
        <v>21</v>
      </c>
      <c r="V2" s="73">
        <f t="shared" si="0"/>
        <v>22</v>
      </c>
      <c r="W2" s="73">
        <f t="shared" si="0"/>
        <v>23</v>
      </c>
      <c r="X2" s="73">
        <f t="shared" si="0"/>
        <v>24</v>
      </c>
      <c r="Y2" s="73">
        <f t="shared" si="0"/>
        <v>25</v>
      </c>
      <c r="Z2" s="73">
        <f t="shared" si="0"/>
        <v>26</v>
      </c>
      <c r="AA2" s="73">
        <f t="shared" si="0"/>
        <v>27</v>
      </c>
      <c r="AB2" s="73">
        <f t="shared" si="0"/>
        <v>28</v>
      </c>
      <c r="AC2" s="73">
        <f t="shared" si="0"/>
        <v>29</v>
      </c>
      <c r="AD2" s="73">
        <f t="shared" si="0"/>
        <v>30</v>
      </c>
      <c r="AE2" s="73">
        <f t="shared" si="0"/>
        <v>31</v>
      </c>
      <c r="AF2" s="73">
        <f t="shared" si="0"/>
        <v>32</v>
      </c>
      <c r="AG2" s="73">
        <f t="shared" si="0"/>
        <v>33</v>
      </c>
      <c r="AH2" s="73">
        <f t="shared" si="0"/>
        <v>34</v>
      </c>
      <c r="AI2" s="73">
        <f t="shared" si="0"/>
        <v>35</v>
      </c>
      <c r="AJ2" s="73">
        <f t="shared" si="0"/>
        <v>36</v>
      </c>
      <c r="AK2" s="73">
        <f t="shared" si="0"/>
        <v>37</v>
      </c>
      <c r="AL2" s="73">
        <f t="shared" si="0"/>
        <v>38</v>
      </c>
      <c r="AM2" s="73">
        <f t="shared" si="0"/>
        <v>39</v>
      </c>
      <c r="AN2" s="73">
        <f t="shared" si="0"/>
        <v>40</v>
      </c>
      <c r="AO2" s="73">
        <f t="shared" si="0"/>
        <v>41</v>
      </c>
      <c r="AP2" s="73">
        <f t="shared" si="0"/>
        <v>42</v>
      </c>
      <c r="AQ2" s="73">
        <f t="shared" si="0"/>
        <v>43</v>
      </c>
      <c r="AR2" s="23">
        <v>44</v>
      </c>
      <c r="AS2" s="23">
        <v>45</v>
      </c>
      <c r="AT2" s="23">
        <v>46</v>
      </c>
      <c r="AU2" s="23">
        <v>47</v>
      </c>
      <c r="AV2" s="23">
        <v>48</v>
      </c>
    </row>
    <row r="3" spans="1:48" ht="14.5" x14ac:dyDescent="0.35">
      <c r="B3" s="110" t="s">
        <v>55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I3" s="110"/>
      <c r="AJ3" s="110"/>
      <c r="AK3" s="110"/>
      <c r="AL3" s="110"/>
      <c r="AM3" s="110"/>
      <c r="AN3" s="110"/>
      <c r="AO3" s="110"/>
    </row>
    <row r="4" spans="1:48" ht="14.5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N4" s="8" t="s">
        <v>56</v>
      </c>
      <c r="AO4" s="110"/>
      <c r="AP4" s="110"/>
      <c r="AQ4" s="110"/>
    </row>
    <row r="5" spans="1:48" ht="15" customHeight="1" x14ac:dyDescent="0.35">
      <c r="A5" s="9" t="s">
        <v>57</v>
      </c>
      <c r="B5" s="5" t="s">
        <v>58</v>
      </c>
      <c r="C5" s="5" t="s">
        <v>59</v>
      </c>
      <c r="D5" s="5" t="s">
        <v>93</v>
      </c>
      <c r="E5" s="5" t="s">
        <v>60</v>
      </c>
      <c r="F5" s="5" t="s">
        <v>96</v>
      </c>
      <c r="G5" s="5" t="s">
        <v>252</v>
      </c>
      <c r="H5" s="36" t="s">
        <v>253</v>
      </c>
      <c r="I5" s="36" t="s">
        <v>251</v>
      </c>
      <c r="J5" s="36" t="s">
        <v>250</v>
      </c>
      <c r="K5" s="36" t="s">
        <v>254</v>
      </c>
      <c r="L5" s="36" t="s">
        <v>255</v>
      </c>
      <c r="M5" s="36" t="s">
        <v>256</v>
      </c>
      <c r="N5" s="36" t="s">
        <v>257</v>
      </c>
      <c r="O5" s="36" t="s">
        <v>258</v>
      </c>
      <c r="P5" s="4" t="s">
        <v>61</v>
      </c>
      <c r="Q5" s="4" t="s">
        <v>62</v>
      </c>
      <c r="R5" s="4" t="s">
        <v>171</v>
      </c>
      <c r="S5" s="36" t="s">
        <v>259</v>
      </c>
      <c r="T5" s="36" t="s">
        <v>260</v>
      </c>
      <c r="U5" s="4" t="s">
        <v>63</v>
      </c>
      <c r="V5" s="36" t="s">
        <v>64</v>
      </c>
      <c r="W5" s="4" t="s">
        <v>65</v>
      </c>
      <c r="X5" s="4" t="s">
        <v>66</v>
      </c>
      <c r="Y5" s="4" t="s">
        <v>67</v>
      </c>
      <c r="Z5" s="4" t="s">
        <v>68</v>
      </c>
      <c r="AA5" s="4" t="s">
        <v>262</v>
      </c>
      <c r="AB5" s="4" t="s">
        <v>263</v>
      </c>
      <c r="AC5" s="4" t="s">
        <v>69</v>
      </c>
      <c r="AD5" s="4" t="s">
        <v>70</v>
      </c>
      <c r="AE5" s="4" t="s">
        <v>71</v>
      </c>
      <c r="AF5" s="4" t="s">
        <v>72</v>
      </c>
      <c r="AG5" s="4" t="s">
        <v>156</v>
      </c>
      <c r="AH5" s="4" t="s">
        <v>264</v>
      </c>
      <c r="AI5" s="4" t="s">
        <v>176</v>
      </c>
      <c r="AJ5" s="4" t="s">
        <v>265</v>
      </c>
      <c r="AK5" s="4" t="s">
        <v>266</v>
      </c>
      <c r="AL5" s="4" t="s">
        <v>268</v>
      </c>
      <c r="AM5" s="4" t="s">
        <v>73</v>
      </c>
      <c r="AN5" s="7" t="s">
        <v>74</v>
      </c>
      <c r="AO5" s="7" t="s">
        <v>75</v>
      </c>
      <c r="AP5" s="7" t="s">
        <v>76</v>
      </c>
      <c r="AQ5" s="7" t="s">
        <v>6</v>
      </c>
      <c r="AR5" s="36" t="s">
        <v>269</v>
      </c>
      <c r="AS5" s="4" t="s">
        <v>270</v>
      </c>
      <c r="AT5" s="4" t="s">
        <v>271</v>
      </c>
      <c r="AU5" s="4" t="s">
        <v>272</v>
      </c>
      <c r="AV5" s="4" t="s">
        <v>263</v>
      </c>
    </row>
    <row r="6" spans="1:48" ht="14.5" x14ac:dyDescent="0.35">
      <c r="A6" s="10" t="s">
        <v>88</v>
      </c>
      <c r="B6" s="5"/>
      <c r="C6" s="5"/>
      <c r="D6" s="5"/>
      <c r="E6" s="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"/>
      <c r="V6" s="33"/>
      <c r="W6" s="4"/>
      <c r="X6" s="4"/>
      <c r="Y6" s="4"/>
      <c r="Z6" s="4"/>
      <c r="AA6" s="4"/>
      <c r="AB6" s="4"/>
      <c r="AC6" s="4"/>
      <c r="AD6" s="4"/>
      <c r="AE6" s="4"/>
      <c r="AF6" s="89"/>
      <c r="AG6" s="4"/>
      <c r="AH6" s="4"/>
      <c r="AI6" s="4"/>
      <c r="AJ6" s="4"/>
      <c r="AK6" s="4"/>
      <c r="AL6" s="4"/>
      <c r="AM6" s="4"/>
      <c r="AN6" s="7"/>
      <c r="AO6" s="7"/>
      <c r="AP6" s="7"/>
      <c r="AQ6" s="7"/>
      <c r="AS6" s="4"/>
      <c r="AT6" s="4"/>
      <c r="AU6" s="4"/>
      <c r="AV6" s="4"/>
    </row>
    <row r="7" spans="1:48" ht="15" customHeight="1" x14ac:dyDescent="0.25">
      <c r="A7" s="26" t="s">
        <v>280</v>
      </c>
      <c r="B7" t="s">
        <v>279</v>
      </c>
      <c r="C7" t="s">
        <v>77</v>
      </c>
      <c r="D7" t="s">
        <v>94</v>
      </c>
      <c r="E7" t="s">
        <v>97</v>
      </c>
      <c r="F7" t="s">
        <v>79</v>
      </c>
      <c r="G7" t="s">
        <v>78</v>
      </c>
      <c r="H7" t="s">
        <v>78</v>
      </c>
      <c r="I7" t="s">
        <v>78</v>
      </c>
      <c r="J7">
        <v>2</v>
      </c>
      <c r="K7" t="s">
        <v>78</v>
      </c>
      <c r="L7" s="26">
        <v>1.0999999999999999E-2</v>
      </c>
      <c r="M7" s="26">
        <v>5.0999999999999997E-2</v>
      </c>
      <c r="N7" s="26">
        <v>1.0999999999999999E-2</v>
      </c>
      <c r="O7" s="26">
        <v>0.1</v>
      </c>
      <c r="P7" t="s">
        <v>78</v>
      </c>
      <c r="Q7" s="1">
        <v>55</v>
      </c>
      <c r="R7" t="s">
        <v>172</v>
      </c>
      <c r="S7" s="26">
        <v>123</v>
      </c>
      <c r="T7" t="s">
        <v>261</v>
      </c>
      <c r="U7" t="s">
        <v>80</v>
      </c>
      <c r="V7">
        <v>8</v>
      </c>
      <c r="W7" t="s">
        <v>261</v>
      </c>
      <c r="X7" t="s">
        <v>261</v>
      </c>
      <c r="Y7" t="s">
        <v>163</v>
      </c>
      <c r="Z7" t="s">
        <v>261</v>
      </c>
      <c r="AA7" t="s">
        <v>261</v>
      </c>
      <c r="AB7" s="1" t="s">
        <v>78</v>
      </c>
      <c r="AC7" t="s">
        <v>261</v>
      </c>
      <c r="AD7" t="s">
        <v>261</v>
      </c>
      <c r="AE7" t="s">
        <v>261</v>
      </c>
      <c r="AF7" s="80" t="s">
        <v>261</v>
      </c>
      <c r="AG7" t="s">
        <v>80</v>
      </c>
      <c r="AH7" t="s">
        <v>261</v>
      </c>
      <c r="AI7" t="s">
        <v>78</v>
      </c>
      <c r="AJ7" t="s">
        <v>80</v>
      </c>
      <c r="AK7" t="s">
        <v>267</v>
      </c>
      <c r="AL7">
        <v>38</v>
      </c>
      <c r="AM7" t="s">
        <v>80</v>
      </c>
      <c r="AN7" t="s">
        <v>81</v>
      </c>
      <c r="AO7" t="s">
        <v>157</v>
      </c>
      <c r="AP7" t="s">
        <v>80</v>
      </c>
      <c r="AQ7">
        <v>0.23</v>
      </c>
      <c r="AR7" t="s">
        <v>208</v>
      </c>
      <c r="AS7" t="s">
        <v>163</v>
      </c>
      <c r="AT7" t="s">
        <v>80</v>
      </c>
      <c r="AU7" t="s">
        <v>166</v>
      </c>
      <c r="AV7" s="1" t="s">
        <v>78</v>
      </c>
    </row>
    <row r="8" spans="1:48" x14ac:dyDescent="0.25">
      <c r="A8" s="26" t="s">
        <v>281</v>
      </c>
      <c r="B8" t="s">
        <v>279</v>
      </c>
      <c r="C8" t="s">
        <v>77</v>
      </c>
      <c r="D8" t="s">
        <v>94</v>
      </c>
      <c r="E8" t="s">
        <v>97</v>
      </c>
      <c r="F8" t="s">
        <v>79</v>
      </c>
      <c r="G8" t="s">
        <v>78</v>
      </c>
      <c r="H8" t="s">
        <v>78</v>
      </c>
      <c r="I8" t="s">
        <v>78</v>
      </c>
      <c r="J8">
        <v>4</v>
      </c>
      <c r="K8" t="s">
        <v>78</v>
      </c>
      <c r="L8" s="26">
        <v>1.7000000000000001E-2</v>
      </c>
      <c r="M8" s="26">
        <v>0</v>
      </c>
      <c r="N8" s="26">
        <v>1.7000000000000001E-2</v>
      </c>
      <c r="O8" s="26">
        <v>1.6E-2</v>
      </c>
      <c r="P8" t="s">
        <v>78</v>
      </c>
      <c r="Q8" s="1">
        <v>55</v>
      </c>
      <c r="R8" t="s">
        <v>172</v>
      </c>
      <c r="S8" s="26">
        <v>124</v>
      </c>
      <c r="T8" t="s">
        <v>261</v>
      </c>
      <c r="U8" t="s">
        <v>80</v>
      </c>
      <c r="V8">
        <v>8</v>
      </c>
      <c r="W8" t="s">
        <v>261</v>
      </c>
      <c r="X8" t="s">
        <v>261</v>
      </c>
      <c r="Y8" t="s">
        <v>163</v>
      </c>
      <c r="Z8" t="s">
        <v>261</v>
      </c>
      <c r="AA8" t="s">
        <v>261</v>
      </c>
      <c r="AB8" s="1" t="s">
        <v>78</v>
      </c>
      <c r="AC8" t="s">
        <v>261</v>
      </c>
      <c r="AD8" t="s">
        <v>261</v>
      </c>
      <c r="AE8" t="s">
        <v>261</v>
      </c>
      <c r="AF8" s="80" t="s">
        <v>261</v>
      </c>
      <c r="AG8" t="s">
        <v>80</v>
      </c>
      <c r="AH8" t="s">
        <v>261</v>
      </c>
      <c r="AI8" t="s">
        <v>78</v>
      </c>
      <c r="AJ8" t="s">
        <v>80</v>
      </c>
      <c r="AK8" t="s">
        <v>267</v>
      </c>
      <c r="AL8">
        <v>38</v>
      </c>
      <c r="AM8" t="s">
        <v>80</v>
      </c>
      <c r="AN8" t="s">
        <v>81</v>
      </c>
      <c r="AO8" t="s">
        <v>157</v>
      </c>
      <c r="AP8" t="s">
        <v>80</v>
      </c>
      <c r="AQ8">
        <v>0.23</v>
      </c>
      <c r="AR8" t="s">
        <v>208</v>
      </c>
      <c r="AS8" t="s">
        <v>163</v>
      </c>
      <c r="AT8" t="s">
        <v>80</v>
      </c>
      <c r="AU8" t="s">
        <v>166</v>
      </c>
      <c r="AV8" s="1" t="s">
        <v>78</v>
      </c>
    </row>
    <row r="9" spans="1:48" x14ac:dyDescent="0.25">
      <c r="A9" s="26" t="s">
        <v>282</v>
      </c>
      <c r="B9" t="s">
        <v>279</v>
      </c>
      <c r="C9" t="s">
        <v>77</v>
      </c>
      <c r="D9" t="s">
        <v>94</v>
      </c>
      <c r="E9" t="s">
        <v>97</v>
      </c>
      <c r="F9" t="s">
        <v>79</v>
      </c>
      <c r="G9" t="s">
        <v>78</v>
      </c>
      <c r="H9" t="s">
        <v>78</v>
      </c>
      <c r="I9" t="s">
        <v>78</v>
      </c>
      <c r="J9">
        <v>4</v>
      </c>
      <c r="K9" t="s">
        <v>78</v>
      </c>
      <c r="L9" s="26">
        <v>1.7000000000000001E-2</v>
      </c>
      <c r="M9" s="26">
        <v>0</v>
      </c>
      <c r="N9" s="26">
        <v>1.7000000000000001E-2</v>
      </c>
      <c r="O9" s="26">
        <v>1.6E-2</v>
      </c>
      <c r="P9" t="s">
        <v>78</v>
      </c>
      <c r="Q9" s="1">
        <v>55</v>
      </c>
      <c r="R9" t="s">
        <v>172</v>
      </c>
      <c r="S9" s="26">
        <v>124</v>
      </c>
      <c r="T9" t="s">
        <v>261</v>
      </c>
      <c r="U9" t="s">
        <v>80</v>
      </c>
      <c r="V9">
        <v>8</v>
      </c>
      <c r="W9" t="s">
        <v>261</v>
      </c>
      <c r="X9" t="s">
        <v>261</v>
      </c>
      <c r="Y9" t="s">
        <v>164</v>
      </c>
      <c r="Z9" t="s">
        <v>80</v>
      </c>
      <c r="AA9" t="s">
        <v>166</v>
      </c>
      <c r="AB9" t="s">
        <v>261</v>
      </c>
      <c r="AC9" t="s">
        <v>80</v>
      </c>
      <c r="AD9" t="s">
        <v>159</v>
      </c>
      <c r="AE9" t="s">
        <v>80</v>
      </c>
      <c r="AF9" s="86" t="s">
        <v>370</v>
      </c>
      <c r="AG9" t="s">
        <v>80</v>
      </c>
      <c r="AH9" t="s">
        <v>80</v>
      </c>
      <c r="AI9" t="s">
        <v>261</v>
      </c>
      <c r="AJ9" t="s">
        <v>261</v>
      </c>
      <c r="AK9" t="s">
        <v>261</v>
      </c>
      <c r="AL9" t="s">
        <v>261</v>
      </c>
      <c r="AM9" t="s">
        <v>80</v>
      </c>
      <c r="AN9" t="s">
        <v>81</v>
      </c>
      <c r="AO9" t="s">
        <v>157</v>
      </c>
      <c r="AP9" t="s">
        <v>80</v>
      </c>
      <c r="AQ9">
        <v>0.23</v>
      </c>
      <c r="AR9" t="s">
        <v>261</v>
      </c>
      <c r="AS9" t="s">
        <v>261</v>
      </c>
      <c r="AT9" t="s">
        <v>261</v>
      </c>
      <c r="AU9" t="s">
        <v>261</v>
      </c>
      <c r="AV9" t="s">
        <v>261</v>
      </c>
    </row>
    <row r="10" spans="1:48" x14ac:dyDescent="0.25">
      <c r="A10" s="26" t="s">
        <v>283</v>
      </c>
      <c r="B10" t="s">
        <v>279</v>
      </c>
      <c r="C10" t="s">
        <v>77</v>
      </c>
      <c r="D10" t="s">
        <v>94</v>
      </c>
      <c r="E10" t="s">
        <v>97</v>
      </c>
      <c r="F10" t="s">
        <v>79</v>
      </c>
      <c r="G10" t="s">
        <v>78</v>
      </c>
      <c r="H10" t="s">
        <v>78</v>
      </c>
      <c r="I10" t="s">
        <v>78</v>
      </c>
      <c r="J10">
        <v>6</v>
      </c>
      <c r="K10" t="s">
        <v>78</v>
      </c>
      <c r="L10" s="26">
        <v>1.7000000000000001E-2</v>
      </c>
      <c r="M10" s="26">
        <v>0</v>
      </c>
      <c r="N10" s="26">
        <v>1.7000000000000001E-2</v>
      </c>
      <c r="O10" s="26">
        <v>1.6E-2</v>
      </c>
      <c r="P10" t="s">
        <v>78</v>
      </c>
      <c r="Q10" s="1">
        <v>55</v>
      </c>
      <c r="R10" t="s">
        <v>172</v>
      </c>
      <c r="S10" s="26">
        <v>123</v>
      </c>
      <c r="T10" t="s">
        <v>261</v>
      </c>
      <c r="U10" t="s">
        <v>80</v>
      </c>
      <c r="V10">
        <v>8</v>
      </c>
      <c r="W10" t="s">
        <v>261</v>
      </c>
      <c r="X10" t="s">
        <v>261</v>
      </c>
      <c r="Y10" t="s">
        <v>163</v>
      </c>
      <c r="Z10" t="s">
        <v>261</v>
      </c>
      <c r="AA10" t="s">
        <v>261</v>
      </c>
      <c r="AB10" s="1" t="s">
        <v>78</v>
      </c>
      <c r="AC10" t="s">
        <v>261</v>
      </c>
      <c r="AD10" t="s">
        <v>261</v>
      </c>
      <c r="AE10" t="s">
        <v>261</v>
      </c>
      <c r="AF10" s="80" t="s">
        <v>261</v>
      </c>
      <c r="AG10" t="s">
        <v>80</v>
      </c>
      <c r="AH10" t="s">
        <v>261</v>
      </c>
      <c r="AI10" t="s">
        <v>78</v>
      </c>
      <c r="AJ10" t="s">
        <v>80</v>
      </c>
      <c r="AK10" t="s">
        <v>267</v>
      </c>
      <c r="AL10">
        <v>38</v>
      </c>
      <c r="AM10" t="s">
        <v>80</v>
      </c>
      <c r="AN10" t="s">
        <v>81</v>
      </c>
      <c r="AO10" t="s">
        <v>157</v>
      </c>
      <c r="AP10" t="s">
        <v>80</v>
      </c>
      <c r="AQ10">
        <v>0.23</v>
      </c>
      <c r="AR10" t="s">
        <v>208</v>
      </c>
      <c r="AS10" t="s">
        <v>163</v>
      </c>
      <c r="AT10" t="s">
        <v>80</v>
      </c>
      <c r="AU10" t="s">
        <v>166</v>
      </c>
      <c r="AV10" s="1" t="s">
        <v>78</v>
      </c>
    </row>
    <row r="11" spans="1:48" x14ac:dyDescent="0.25">
      <c r="A11" s="26" t="s">
        <v>284</v>
      </c>
      <c r="B11" t="s">
        <v>279</v>
      </c>
      <c r="C11" t="s">
        <v>77</v>
      </c>
      <c r="D11" t="s">
        <v>94</v>
      </c>
      <c r="E11" t="s">
        <v>97</v>
      </c>
      <c r="F11" t="s">
        <v>79</v>
      </c>
      <c r="G11" t="s">
        <v>78</v>
      </c>
      <c r="H11" t="s">
        <v>78</v>
      </c>
      <c r="I11" t="s">
        <v>78</v>
      </c>
      <c r="J11">
        <v>6</v>
      </c>
      <c r="K11" t="s">
        <v>78</v>
      </c>
      <c r="L11" s="26">
        <v>1.7000000000000001E-2</v>
      </c>
      <c r="M11" s="26">
        <v>0</v>
      </c>
      <c r="N11" s="26">
        <v>1.7000000000000001E-2</v>
      </c>
      <c r="O11" s="26">
        <v>1.6E-2</v>
      </c>
      <c r="P11" t="s">
        <v>78</v>
      </c>
      <c r="Q11" s="1">
        <v>55</v>
      </c>
      <c r="R11" t="s">
        <v>172</v>
      </c>
      <c r="S11" s="26">
        <v>123</v>
      </c>
      <c r="T11" t="s">
        <v>261</v>
      </c>
      <c r="U11" t="s">
        <v>80</v>
      </c>
      <c r="V11">
        <v>8</v>
      </c>
      <c r="W11" t="s">
        <v>261</v>
      </c>
      <c r="X11" t="s">
        <v>261</v>
      </c>
      <c r="Y11" t="s">
        <v>164</v>
      </c>
      <c r="Z11" t="s">
        <v>80</v>
      </c>
      <c r="AA11" t="s">
        <v>166</v>
      </c>
      <c r="AB11" t="s">
        <v>261</v>
      </c>
      <c r="AC11" t="s">
        <v>80</v>
      </c>
      <c r="AD11" t="s">
        <v>159</v>
      </c>
      <c r="AE11" t="s">
        <v>80</v>
      </c>
      <c r="AF11" s="86" t="s">
        <v>370</v>
      </c>
      <c r="AG11" t="s">
        <v>80</v>
      </c>
      <c r="AH11" t="s">
        <v>80</v>
      </c>
      <c r="AI11" t="s">
        <v>261</v>
      </c>
      <c r="AJ11" t="s">
        <v>261</v>
      </c>
      <c r="AK11" t="s">
        <v>261</v>
      </c>
      <c r="AL11" t="s">
        <v>261</v>
      </c>
      <c r="AM11" t="s">
        <v>80</v>
      </c>
      <c r="AN11" t="s">
        <v>81</v>
      </c>
      <c r="AO11" t="s">
        <v>157</v>
      </c>
      <c r="AP11" t="s">
        <v>80</v>
      </c>
      <c r="AQ11">
        <v>0.23</v>
      </c>
      <c r="AR11" t="s">
        <v>261</v>
      </c>
      <c r="AS11" t="s">
        <v>261</v>
      </c>
      <c r="AT11" t="s">
        <v>261</v>
      </c>
      <c r="AU11" t="s">
        <v>261</v>
      </c>
      <c r="AV11" t="s">
        <v>261</v>
      </c>
    </row>
    <row r="12" spans="1:48" x14ac:dyDescent="0.25">
      <c r="A12" s="26" t="s">
        <v>285</v>
      </c>
      <c r="B12" t="s">
        <v>279</v>
      </c>
      <c r="C12" t="s">
        <v>77</v>
      </c>
      <c r="D12" t="s">
        <v>94</v>
      </c>
      <c r="E12" t="s">
        <v>97</v>
      </c>
      <c r="F12" t="s">
        <v>79</v>
      </c>
      <c r="G12" t="s">
        <v>78</v>
      </c>
      <c r="H12" t="s">
        <v>78</v>
      </c>
      <c r="I12" t="s">
        <v>78</v>
      </c>
      <c r="J12">
        <v>8</v>
      </c>
      <c r="K12" t="s">
        <v>78</v>
      </c>
      <c r="L12" s="26">
        <v>1.2999999999999999E-2</v>
      </c>
      <c r="M12" s="26">
        <v>0</v>
      </c>
      <c r="N12" s="26">
        <v>1.2999999999999999E-2</v>
      </c>
      <c r="O12" s="26">
        <v>1.7000000000000001E-2</v>
      </c>
      <c r="P12" t="s">
        <v>78</v>
      </c>
      <c r="Q12" s="1">
        <v>55</v>
      </c>
      <c r="R12" t="s">
        <v>172</v>
      </c>
      <c r="S12" s="26">
        <v>134</v>
      </c>
      <c r="T12" t="s">
        <v>261</v>
      </c>
      <c r="U12" t="s">
        <v>80</v>
      </c>
      <c r="V12">
        <v>8</v>
      </c>
      <c r="W12" t="s">
        <v>261</v>
      </c>
      <c r="X12" t="s">
        <v>261</v>
      </c>
      <c r="Y12" t="s">
        <v>163</v>
      </c>
      <c r="Z12" t="s">
        <v>261</v>
      </c>
      <c r="AA12" t="s">
        <v>261</v>
      </c>
      <c r="AB12" s="1" t="s">
        <v>78</v>
      </c>
      <c r="AC12" t="s">
        <v>261</v>
      </c>
      <c r="AD12" t="s">
        <v>261</v>
      </c>
      <c r="AE12" t="s">
        <v>261</v>
      </c>
      <c r="AF12" s="80" t="s">
        <v>261</v>
      </c>
      <c r="AG12" t="s">
        <v>80</v>
      </c>
      <c r="AH12" t="s">
        <v>261</v>
      </c>
      <c r="AI12" t="s">
        <v>78</v>
      </c>
      <c r="AJ12" t="s">
        <v>80</v>
      </c>
      <c r="AK12" t="s">
        <v>267</v>
      </c>
      <c r="AL12">
        <v>38</v>
      </c>
      <c r="AM12" t="s">
        <v>80</v>
      </c>
      <c r="AN12" t="s">
        <v>81</v>
      </c>
      <c r="AO12" t="s">
        <v>157</v>
      </c>
      <c r="AP12" t="s">
        <v>80</v>
      </c>
      <c r="AQ12">
        <v>0.23</v>
      </c>
      <c r="AR12" t="s">
        <v>208</v>
      </c>
      <c r="AS12" t="s">
        <v>163</v>
      </c>
      <c r="AT12" t="s">
        <v>80</v>
      </c>
      <c r="AU12" t="s">
        <v>166</v>
      </c>
      <c r="AV12" s="1" t="s">
        <v>78</v>
      </c>
    </row>
    <row r="13" spans="1:48" x14ac:dyDescent="0.25">
      <c r="A13" s="26" t="s">
        <v>286</v>
      </c>
      <c r="B13" t="s">
        <v>279</v>
      </c>
      <c r="C13" t="s">
        <v>77</v>
      </c>
      <c r="D13" t="s">
        <v>94</v>
      </c>
      <c r="E13" t="s">
        <v>97</v>
      </c>
      <c r="F13" t="s">
        <v>79</v>
      </c>
      <c r="G13" t="s">
        <v>78</v>
      </c>
      <c r="H13" t="s">
        <v>78</v>
      </c>
      <c r="I13" t="s">
        <v>78</v>
      </c>
      <c r="J13">
        <v>8</v>
      </c>
      <c r="K13" t="s">
        <v>78</v>
      </c>
      <c r="L13" s="26">
        <v>1.2999999999999999E-2</v>
      </c>
      <c r="M13" s="26">
        <v>0</v>
      </c>
      <c r="N13" s="26">
        <v>1.2999999999999999E-2</v>
      </c>
      <c r="O13" s="26">
        <v>1.7000000000000001E-2</v>
      </c>
      <c r="P13" t="s">
        <v>78</v>
      </c>
      <c r="Q13" s="1">
        <v>55</v>
      </c>
      <c r="R13" t="s">
        <v>172</v>
      </c>
      <c r="S13" s="26">
        <v>134</v>
      </c>
      <c r="T13" t="s">
        <v>261</v>
      </c>
      <c r="U13" t="s">
        <v>80</v>
      </c>
      <c r="V13">
        <v>8</v>
      </c>
      <c r="W13" t="s">
        <v>261</v>
      </c>
      <c r="X13" t="s">
        <v>261</v>
      </c>
      <c r="Y13" t="s">
        <v>164</v>
      </c>
      <c r="Z13" t="s">
        <v>80</v>
      </c>
      <c r="AA13" t="s">
        <v>166</v>
      </c>
      <c r="AB13" t="s">
        <v>261</v>
      </c>
      <c r="AC13" t="s">
        <v>80</v>
      </c>
      <c r="AD13" t="s">
        <v>159</v>
      </c>
      <c r="AE13" t="s">
        <v>80</v>
      </c>
      <c r="AF13" s="86" t="s">
        <v>387</v>
      </c>
      <c r="AG13" t="s">
        <v>80</v>
      </c>
      <c r="AH13" t="s">
        <v>80</v>
      </c>
      <c r="AI13" t="s">
        <v>261</v>
      </c>
      <c r="AJ13" t="s">
        <v>261</v>
      </c>
      <c r="AK13" t="s">
        <v>261</v>
      </c>
      <c r="AL13" t="s">
        <v>261</v>
      </c>
      <c r="AM13" t="s">
        <v>80</v>
      </c>
      <c r="AN13" t="s">
        <v>81</v>
      </c>
      <c r="AO13" t="s">
        <v>157</v>
      </c>
      <c r="AP13" t="s">
        <v>80</v>
      </c>
      <c r="AQ13">
        <v>0.23</v>
      </c>
      <c r="AR13" t="s">
        <v>261</v>
      </c>
      <c r="AS13" t="s">
        <v>261</v>
      </c>
      <c r="AT13" t="s">
        <v>261</v>
      </c>
      <c r="AU13" t="s">
        <v>261</v>
      </c>
      <c r="AV13" t="s">
        <v>261</v>
      </c>
    </row>
    <row r="14" spans="1:48" x14ac:dyDescent="0.25">
      <c r="A14" s="26" t="s">
        <v>287</v>
      </c>
      <c r="B14" t="s">
        <v>279</v>
      </c>
      <c r="C14" t="s">
        <v>77</v>
      </c>
      <c r="D14" t="s">
        <v>94</v>
      </c>
      <c r="E14" t="s">
        <v>97</v>
      </c>
      <c r="F14" t="s">
        <v>79</v>
      </c>
      <c r="G14" t="s">
        <v>78</v>
      </c>
      <c r="H14" t="s">
        <v>78</v>
      </c>
      <c r="I14" t="s">
        <v>78</v>
      </c>
      <c r="J14">
        <v>11</v>
      </c>
      <c r="K14" t="s">
        <v>78</v>
      </c>
      <c r="L14" s="26">
        <v>7.0000000000000001E-3</v>
      </c>
      <c r="M14" s="26">
        <v>0</v>
      </c>
      <c r="N14" s="26">
        <v>7.0000000000000001E-3</v>
      </c>
      <c r="O14" s="26">
        <v>3.5000000000000003E-2</v>
      </c>
      <c r="P14" t="s">
        <v>78</v>
      </c>
      <c r="Q14" s="1">
        <v>55</v>
      </c>
      <c r="R14" t="s">
        <v>172</v>
      </c>
      <c r="S14" s="26">
        <v>131</v>
      </c>
      <c r="T14" t="s">
        <v>261</v>
      </c>
      <c r="U14" t="s">
        <v>80</v>
      </c>
      <c r="V14">
        <v>8</v>
      </c>
      <c r="W14" t="s">
        <v>261</v>
      </c>
      <c r="X14" t="s">
        <v>261</v>
      </c>
      <c r="Y14" t="s">
        <v>163</v>
      </c>
      <c r="Z14" t="s">
        <v>261</v>
      </c>
      <c r="AA14" t="s">
        <v>261</v>
      </c>
      <c r="AB14" s="1" t="s">
        <v>78</v>
      </c>
      <c r="AC14" t="s">
        <v>261</v>
      </c>
      <c r="AD14" t="s">
        <v>261</v>
      </c>
      <c r="AE14" t="s">
        <v>261</v>
      </c>
      <c r="AF14" s="80" t="s">
        <v>261</v>
      </c>
      <c r="AG14" t="s">
        <v>80</v>
      </c>
      <c r="AH14" t="s">
        <v>261</v>
      </c>
      <c r="AI14" t="s">
        <v>78</v>
      </c>
      <c r="AJ14" t="s">
        <v>80</v>
      </c>
      <c r="AK14" t="s">
        <v>267</v>
      </c>
      <c r="AL14">
        <v>38</v>
      </c>
      <c r="AM14" t="s">
        <v>80</v>
      </c>
      <c r="AN14" t="s">
        <v>82</v>
      </c>
      <c r="AO14" t="s">
        <v>157</v>
      </c>
      <c r="AP14" t="s">
        <v>80</v>
      </c>
      <c r="AQ14">
        <v>0.23</v>
      </c>
      <c r="AR14" t="s">
        <v>208</v>
      </c>
      <c r="AS14" t="s">
        <v>163</v>
      </c>
      <c r="AT14" t="s">
        <v>80</v>
      </c>
      <c r="AU14" t="s">
        <v>166</v>
      </c>
      <c r="AV14" s="1" t="s">
        <v>78</v>
      </c>
    </row>
    <row r="15" spans="1:48" x14ac:dyDescent="0.25">
      <c r="A15" s="26" t="s">
        <v>288</v>
      </c>
      <c r="B15" t="s">
        <v>279</v>
      </c>
      <c r="C15" t="s">
        <v>77</v>
      </c>
      <c r="D15" t="s">
        <v>94</v>
      </c>
      <c r="E15" t="s">
        <v>97</v>
      </c>
      <c r="F15" t="s">
        <v>79</v>
      </c>
      <c r="G15" t="s">
        <v>78</v>
      </c>
      <c r="H15" t="s">
        <v>78</v>
      </c>
      <c r="I15" t="s">
        <v>78</v>
      </c>
      <c r="J15">
        <v>11</v>
      </c>
      <c r="K15" t="s">
        <v>78</v>
      </c>
      <c r="L15" s="26">
        <v>7.0000000000000001E-3</v>
      </c>
      <c r="M15" s="26">
        <v>0</v>
      </c>
      <c r="N15" s="26">
        <v>7.0000000000000001E-3</v>
      </c>
      <c r="O15" s="26">
        <v>3.5000000000000003E-2</v>
      </c>
      <c r="P15" t="s">
        <v>78</v>
      </c>
      <c r="Q15" s="1">
        <v>55</v>
      </c>
      <c r="R15" t="s">
        <v>172</v>
      </c>
      <c r="S15" s="26">
        <v>131</v>
      </c>
      <c r="T15" t="s">
        <v>261</v>
      </c>
      <c r="U15" t="s">
        <v>80</v>
      </c>
      <c r="V15">
        <v>8</v>
      </c>
      <c r="W15" t="s">
        <v>261</v>
      </c>
      <c r="X15" t="s">
        <v>261</v>
      </c>
      <c r="Y15" t="s">
        <v>164</v>
      </c>
      <c r="Z15" t="s">
        <v>80</v>
      </c>
      <c r="AA15" t="s">
        <v>166</v>
      </c>
      <c r="AB15" t="s">
        <v>261</v>
      </c>
      <c r="AC15" t="s">
        <v>80</v>
      </c>
      <c r="AD15" t="s">
        <v>159</v>
      </c>
      <c r="AE15" t="s">
        <v>80</v>
      </c>
      <c r="AF15" s="86" t="s">
        <v>371</v>
      </c>
      <c r="AG15" t="s">
        <v>80</v>
      </c>
      <c r="AH15" t="s">
        <v>80</v>
      </c>
      <c r="AI15" t="s">
        <v>261</v>
      </c>
      <c r="AJ15" t="s">
        <v>261</v>
      </c>
      <c r="AK15" t="s">
        <v>261</v>
      </c>
      <c r="AL15" t="s">
        <v>261</v>
      </c>
      <c r="AM15" t="s">
        <v>80</v>
      </c>
      <c r="AN15" t="s">
        <v>82</v>
      </c>
      <c r="AO15" t="s">
        <v>157</v>
      </c>
      <c r="AP15" t="s">
        <v>80</v>
      </c>
      <c r="AQ15">
        <v>0.23</v>
      </c>
      <c r="AR15" t="s">
        <v>261</v>
      </c>
      <c r="AS15" t="s">
        <v>261</v>
      </c>
      <c r="AT15" t="s">
        <v>261</v>
      </c>
      <c r="AU15" t="s">
        <v>261</v>
      </c>
      <c r="AV15" t="s">
        <v>261</v>
      </c>
    </row>
    <row r="16" spans="1:48" x14ac:dyDescent="0.25">
      <c r="A16" s="26" t="s">
        <v>289</v>
      </c>
      <c r="B16" t="s">
        <v>279</v>
      </c>
      <c r="C16" t="s">
        <v>77</v>
      </c>
      <c r="D16" t="s">
        <v>94</v>
      </c>
      <c r="E16" t="s">
        <v>97</v>
      </c>
      <c r="F16" t="s">
        <v>79</v>
      </c>
      <c r="G16" t="s">
        <v>78</v>
      </c>
      <c r="H16" t="s">
        <v>78</v>
      </c>
      <c r="I16" t="s">
        <v>78</v>
      </c>
      <c r="J16">
        <v>11</v>
      </c>
      <c r="K16" t="s">
        <v>78</v>
      </c>
      <c r="L16" s="26">
        <v>2.5999999999999999E-2</v>
      </c>
      <c r="M16" s="26">
        <v>0</v>
      </c>
      <c r="N16" s="26">
        <v>2.5999999999999999E-2</v>
      </c>
      <c r="O16" s="26">
        <v>5.2999999999999999E-2</v>
      </c>
      <c r="P16" t="s">
        <v>78</v>
      </c>
      <c r="Q16" s="1">
        <v>55</v>
      </c>
      <c r="R16" t="s">
        <v>172</v>
      </c>
      <c r="S16" s="26">
        <v>129</v>
      </c>
      <c r="T16" t="s">
        <v>261</v>
      </c>
      <c r="U16" t="s">
        <v>80</v>
      </c>
      <c r="V16">
        <v>8</v>
      </c>
      <c r="W16" t="s">
        <v>261</v>
      </c>
      <c r="X16" t="s">
        <v>261</v>
      </c>
      <c r="Y16" t="s">
        <v>163</v>
      </c>
      <c r="Z16" t="s">
        <v>261</v>
      </c>
      <c r="AA16" t="s">
        <v>261</v>
      </c>
      <c r="AB16" s="1" t="s">
        <v>78</v>
      </c>
      <c r="AC16" t="s">
        <v>261</v>
      </c>
      <c r="AD16" t="s">
        <v>261</v>
      </c>
      <c r="AE16" t="s">
        <v>261</v>
      </c>
      <c r="AF16" s="80" t="s">
        <v>261</v>
      </c>
      <c r="AG16" t="s">
        <v>80</v>
      </c>
      <c r="AH16" t="s">
        <v>261</v>
      </c>
      <c r="AI16" t="s">
        <v>78</v>
      </c>
      <c r="AJ16" t="s">
        <v>80</v>
      </c>
      <c r="AK16" t="s">
        <v>267</v>
      </c>
      <c r="AL16">
        <v>38</v>
      </c>
      <c r="AM16" t="s">
        <v>80</v>
      </c>
      <c r="AN16" t="s">
        <v>82</v>
      </c>
      <c r="AO16" t="s">
        <v>157</v>
      </c>
      <c r="AP16" t="s">
        <v>80</v>
      </c>
      <c r="AQ16">
        <v>0.23</v>
      </c>
      <c r="AR16" t="s">
        <v>208</v>
      </c>
      <c r="AS16" t="s">
        <v>163</v>
      </c>
      <c r="AT16" t="s">
        <v>80</v>
      </c>
      <c r="AU16" t="s">
        <v>166</v>
      </c>
      <c r="AV16" s="1" t="s">
        <v>78</v>
      </c>
    </row>
    <row r="17" spans="1:48" x14ac:dyDescent="0.25">
      <c r="A17" s="26" t="s">
        <v>290</v>
      </c>
      <c r="B17" t="s">
        <v>279</v>
      </c>
      <c r="C17" t="s">
        <v>77</v>
      </c>
      <c r="D17" t="s">
        <v>94</v>
      </c>
      <c r="E17" t="s">
        <v>97</v>
      </c>
      <c r="F17" t="s">
        <v>79</v>
      </c>
      <c r="G17" t="s">
        <v>78</v>
      </c>
      <c r="H17" t="s">
        <v>78</v>
      </c>
      <c r="I17" t="s">
        <v>78</v>
      </c>
      <c r="J17">
        <v>13</v>
      </c>
      <c r="K17" t="s">
        <v>78</v>
      </c>
      <c r="L17" s="26">
        <v>7.0000000000000001E-3</v>
      </c>
      <c r="M17" s="26">
        <v>0</v>
      </c>
      <c r="N17" s="26">
        <v>7.0000000000000001E-3</v>
      </c>
      <c r="O17" s="26">
        <v>3.5000000000000003E-2</v>
      </c>
      <c r="P17" t="s">
        <v>78</v>
      </c>
      <c r="Q17" s="1">
        <v>55</v>
      </c>
      <c r="R17" t="s">
        <v>172</v>
      </c>
      <c r="S17" s="26">
        <v>136</v>
      </c>
      <c r="T17" t="s">
        <v>261</v>
      </c>
      <c r="U17" t="s">
        <v>80</v>
      </c>
      <c r="V17">
        <v>8</v>
      </c>
      <c r="W17" t="s">
        <v>261</v>
      </c>
      <c r="X17" t="s">
        <v>261</v>
      </c>
      <c r="Y17" t="s">
        <v>163</v>
      </c>
      <c r="Z17" t="s">
        <v>261</v>
      </c>
      <c r="AA17" t="s">
        <v>261</v>
      </c>
      <c r="AB17" s="1" t="s">
        <v>78</v>
      </c>
      <c r="AC17" t="s">
        <v>261</v>
      </c>
      <c r="AD17" t="s">
        <v>261</v>
      </c>
      <c r="AE17" t="s">
        <v>261</v>
      </c>
      <c r="AF17" s="80" t="s">
        <v>261</v>
      </c>
      <c r="AG17" t="s">
        <v>80</v>
      </c>
      <c r="AH17" t="s">
        <v>261</v>
      </c>
      <c r="AI17" t="s">
        <v>78</v>
      </c>
      <c r="AJ17" t="s">
        <v>80</v>
      </c>
      <c r="AK17" t="s">
        <v>267</v>
      </c>
      <c r="AL17">
        <v>38</v>
      </c>
      <c r="AM17" t="s">
        <v>80</v>
      </c>
      <c r="AN17" t="s">
        <v>82</v>
      </c>
      <c r="AO17" t="s">
        <v>157</v>
      </c>
      <c r="AP17" t="s">
        <v>80</v>
      </c>
      <c r="AQ17">
        <v>0.23</v>
      </c>
      <c r="AR17" t="s">
        <v>208</v>
      </c>
      <c r="AS17" t="s">
        <v>163</v>
      </c>
      <c r="AT17" t="s">
        <v>80</v>
      </c>
      <c r="AU17" t="s">
        <v>166</v>
      </c>
      <c r="AV17" s="1" t="s">
        <v>78</v>
      </c>
    </row>
    <row r="18" spans="1:48" x14ac:dyDescent="0.25">
      <c r="A18" s="26" t="s">
        <v>291</v>
      </c>
      <c r="B18" t="s">
        <v>279</v>
      </c>
      <c r="C18" t="s">
        <v>77</v>
      </c>
      <c r="D18" t="s">
        <v>94</v>
      </c>
      <c r="E18" t="s">
        <v>97</v>
      </c>
      <c r="F18" t="s">
        <v>79</v>
      </c>
      <c r="G18" t="s">
        <v>78</v>
      </c>
      <c r="H18" t="s">
        <v>78</v>
      </c>
      <c r="I18" t="s">
        <v>78</v>
      </c>
      <c r="J18">
        <v>13</v>
      </c>
      <c r="K18" t="s">
        <v>78</v>
      </c>
      <c r="L18" s="26">
        <v>7.0000000000000001E-3</v>
      </c>
      <c r="M18" s="26">
        <v>0</v>
      </c>
      <c r="N18" s="26">
        <v>7.0000000000000001E-3</v>
      </c>
      <c r="O18" s="26">
        <v>3.5000000000000003E-2</v>
      </c>
      <c r="P18" t="s">
        <v>78</v>
      </c>
      <c r="Q18" s="1">
        <v>55</v>
      </c>
      <c r="R18" t="s">
        <v>172</v>
      </c>
      <c r="S18" s="26">
        <v>136</v>
      </c>
      <c r="T18" t="s">
        <v>261</v>
      </c>
      <c r="U18" t="s">
        <v>80</v>
      </c>
      <c r="V18">
        <v>8</v>
      </c>
      <c r="W18" t="s">
        <v>261</v>
      </c>
      <c r="X18" t="s">
        <v>261</v>
      </c>
      <c r="Y18" t="s">
        <v>164</v>
      </c>
      <c r="Z18" t="s">
        <v>80</v>
      </c>
      <c r="AA18" t="s">
        <v>166</v>
      </c>
      <c r="AB18" t="s">
        <v>261</v>
      </c>
      <c r="AC18" t="s">
        <v>80</v>
      </c>
      <c r="AD18" t="s">
        <v>159</v>
      </c>
      <c r="AE18" t="s">
        <v>80</v>
      </c>
      <c r="AF18" s="86" t="s">
        <v>371</v>
      </c>
      <c r="AG18" t="s">
        <v>80</v>
      </c>
      <c r="AH18" t="s">
        <v>80</v>
      </c>
      <c r="AI18" t="s">
        <v>261</v>
      </c>
      <c r="AJ18" t="s">
        <v>261</v>
      </c>
      <c r="AK18" t="s">
        <v>261</v>
      </c>
      <c r="AL18" t="s">
        <v>261</v>
      </c>
      <c r="AM18" t="s">
        <v>80</v>
      </c>
      <c r="AN18" t="s">
        <v>82</v>
      </c>
      <c r="AO18" t="s">
        <v>157</v>
      </c>
      <c r="AP18" t="s">
        <v>80</v>
      </c>
      <c r="AQ18">
        <v>0.23</v>
      </c>
      <c r="AR18" t="s">
        <v>261</v>
      </c>
      <c r="AS18" t="s">
        <v>261</v>
      </c>
      <c r="AT18" t="s">
        <v>261</v>
      </c>
      <c r="AU18" t="s">
        <v>261</v>
      </c>
      <c r="AV18" t="s">
        <v>261</v>
      </c>
    </row>
    <row r="19" spans="1:48" x14ac:dyDescent="0.25">
      <c r="A19" s="26" t="s">
        <v>292</v>
      </c>
      <c r="B19" t="s">
        <v>279</v>
      </c>
      <c r="C19" t="s">
        <v>77</v>
      </c>
      <c r="D19" t="s">
        <v>94</v>
      </c>
      <c r="E19" t="s">
        <v>97</v>
      </c>
      <c r="F19" t="s">
        <v>79</v>
      </c>
      <c r="G19" t="s">
        <v>78</v>
      </c>
      <c r="H19" t="s">
        <v>78</v>
      </c>
      <c r="I19" t="s">
        <v>78</v>
      </c>
      <c r="J19">
        <v>13</v>
      </c>
      <c r="K19" t="s">
        <v>78</v>
      </c>
      <c r="L19" s="26">
        <v>2.5999999999999999E-2</v>
      </c>
      <c r="M19" s="26">
        <v>0</v>
      </c>
      <c r="N19" s="26">
        <v>2.5999999999999999E-2</v>
      </c>
      <c r="O19" s="26">
        <v>5.2999999999999999E-2</v>
      </c>
      <c r="P19" t="s">
        <v>78</v>
      </c>
      <c r="Q19" s="1">
        <v>55</v>
      </c>
      <c r="R19" t="s">
        <v>172</v>
      </c>
      <c r="S19" s="26">
        <v>132</v>
      </c>
      <c r="T19" t="s">
        <v>261</v>
      </c>
      <c r="U19" t="s">
        <v>80</v>
      </c>
      <c r="V19">
        <v>8</v>
      </c>
      <c r="W19" t="s">
        <v>261</v>
      </c>
      <c r="X19" t="s">
        <v>261</v>
      </c>
      <c r="Y19" t="s">
        <v>163</v>
      </c>
      <c r="Z19" t="s">
        <v>261</v>
      </c>
      <c r="AA19" t="s">
        <v>261</v>
      </c>
      <c r="AB19" s="1" t="s">
        <v>78</v>
      </c>
      <c r="AC19" t="s">
        <v>261</v>
      </c>
      <c r="AD19" t="s">
        <v>261</v>
      </c>
      <c r="AE19" t="s">
        <v>261</v>
      </c>
      <c r="AF19" s="80" t="s">
        <v>261</v>
      </c>
      <c r="AG19" t="s">
        <v>80</v>
      </c>
      <c r="AH19" t="s">
        <v>261</v>
      </c>
      <c r="AI19" t="s">
        <v>78</v>
      </c>
      <c r="AJ19" t="s">
        <v>80</v>
      </c>
      <c r="AK19" t="s">
        <v>267</v>
      </c>
      <c r="AL19">
        <v>38</v>
      </c>
      <c r="AM19" t="s">
        <v>80</v>
      </c>
      <c r="AN19" t="s">
        <v>82</v>
      </c>
      <c r="AO19" t="s">
        <v>157</v>
      </c>
      <c r="AP19" t="s">
        <v>80</v>
      </c>
      <c r="AQ19">
        <v>0.23</v>
      </c>
      <c r="AR19" t="s">
        <v>208</v>
      </c>
      <c r="AS19" t="s">
        <v>163</v>
      </c>
      <c r="AT19" t="s">
        <v>80</v>
      </c>
      <c r="AU19" t="s">
        <v>166</v>
      </c>
      <c r="AV19" s="1" t="s">
        <v>78</v>
      </c>
    </row>
    <row r="20" spans="1:48" x14ac:dyDescent="0.25">
      <c r="A20" s="26" t="s">
        <v>293</v>
      </c>
      <c r="B20" t="s">
        <v>279</v>
      </c>
      <c r="C20" t="s">
        <v>77</v>
      </c>
      <c r="D20" t="s">
        <v>94</v>
      </c>
      <c r="E20" t="s">
        <v>97</v>
      </c>
      <c r="F20" t="s">
        <v>79</v>
      </c>
      <c r="G20" t="s">
        <v>78</v>
      </c>
      <c r="H20" t="s">
        <v>78</v>
      </c>
      <c r="I20" t="s">
        <v>78</v>
      </c>
      <c r="J20">
        <v>15</v>
      </c>
      <c r="K20" t="s">
        <v>78</v>
      </c>
      <c r="L20" s="26">
        <v>7.0000000000000001E-3</v>
      </c>
      <c r="M20" s="26">
        <v>0</v>
      </c>
      <c r="N20" s="26">
        <v>7.0000000000000001E-3</v>
      </c>
      <c r="O20" s="26">
        <v>3.5000000000000003E-2</v>
      </c>
      <c r="P20" t="s">
        <v>78</v>
      </c>
      <c r="Q20" s="1">
        <v>55</v>
      </c>
      <c r="R20" t="s">
        <v>172</v>
      </c>
      <c r="S20" s="26">
        <v>136</v>
      </c>
      <c r="T20" t="s">
        <v>261</v>
      </c>
      <c r="U20" t="s">
        <v>80</v>
      </c>
      <c r="V20">
        <v>8</v>
      </c>
      <c r="W20" t="s">
        <v>261</v>
      </c>
      <c r="X20" t="s">
        <v>261</v>
      </c>
      <c r="Y20" t="s">
        <v>163</v>
      </c>
      <c r="Z20" t="s">
        <v>261</v>
      </c>
      <c r="AA20" t="s">
        <v>261</v>
      </c>
      <c r="AB20" s="1" t="s">
        <v>78</v>
      </c>
      <c r="AC20" t="s">
        <v>261</v>
      </c>
      <c r="AD20" t="s">
        <v>261</v>
      </c>
      <c r="AE20" t="s">
        <v>261</v>
      </c>
      <c r="AF20" s="80" t="s">
        <v>261</v>
      </c>
      <c r="AG20" t="s">
        <v>80</v>
      </c>
      <c r="AH20" t="s">
        <v>261</v>
      </c>
      <c r="AI20" t="s">
        <v>78</v>
      </c>
      <c r="AJ20" t="s">
        <v>80</v>
      </c>
      <c r="AK20" t="s">
        <v>267</v>
      </c>
      <c r="AL20">
        <v>38</v>
      </c>
      <c r="AM20" t="s">
        <v>80</v>
      </c>
      <c r="AN20" t="s">
        <v>82</v>
      </c>
      <c r="AO20" t="s">
        <v>157</v>
      </c>
      <c r="AP20" t="s">
        <v>80</v>
      </c>
      <c r="AQ20">
        <v>0.23</v>
      </c>
      <c r="AR20" t="s">
        <v>208</v>
      </c>
      <c r="AS20" t="s">
        <v>163</v>
      </c>
      <c r="AT20" t="s">
        <v>80</v>
      </c>
      <c r="AU20" t="s">
        <v>166</v>
      </c>
      <c r="AV20" s="1" t="s">
        <v>78</v>
      </c>
    </row>
    <row r="21" spans="1:48" x14ac:dyDescent="0.25">
      <c r="A21" s="26" t="s">
        <v>294</v>
      </c>
      <c r="B21" t="s">
        <v>279</v>
      </c>
      <c r="C21" t="s">
        <v>77</v>
      </c>
      <c r="D21" t="s">
        <v>94</v>
      </c>
      <c r="E21" t="s">
        <v>97</v>
      </c>
      <c r="F21" t="s">
        <v>79</v>
      </c>
      <c r="G21" t="s">
        <v>78</v>
      </c>
      <c r="H21" t="s">
        <v>78</v>
      </c>
      <c r="I21" t="s">
        <v>78</v>
      </c>
      <c r="J21">
        <v>15</v>
      </c>
      <c r="K21" t="s">
        <v>78</v>
      </c>
      <c r="L21" s="26">
        <v>7.0000000000000001E-3</v>
      </c>
      <c r="M21" s="26">
        <v>0</v>
      </c>
      <c r="N21" s="26">
        <v>7.0000000000000001E-3</v>
      </c>
      <c r="O21" s="26">
        <v>3.5000000000000003E-2</v>
      </c>
      <c r="P21" t="s">
        <v>78</v>
      </c>
      <c r="Q21" s="1">
        <v>55</v>
      </c>
      <c r="R21" t="s">
        <v>172</v>
      </c>
      <c r="S21" s="26">
        <v>136</v>
      </c>
      <c r="T21" t="s">
        <v>261</v>
      </c>
      <c r="U21" t="s">
        <v>80</v>
      </c>
      <c r="V21">
        <v>8</v>
      </c>
      <c r="W21" t="s">
        <v>261</v>
      </c>
      <c r="X21" t="s">
        <v>261</v>
      </c>
      <c r="Y21" t="s">
        <v>164</v>
      </c>
      <c r="Z21" t="s">
        <v>80</v>
      </c>
      <c r="AA21" t="s">
        <v>166</v>
      </c>
      <c r="AB21" t="s">
        <v>261</v>
      </c>
      <c r="AC21" t="s">
        <v>80</v>
      </c>
      <c r="AD21" t="s">
        <v>159</v>
      </c>
      <c r="AE21" t="s">
        <v>80</v>
      </c>
      <c r="AF21" s="86" t="s">
        <v>371</v>
      </c>
      <c r="AG21" t="s">
        <v>80</v>
      </c>
      <c r="AH21" t="s">
        <v>80</v>
      </c>
      <c r="AI21" t="s">
        <v>261</v>
      </c>
      <c r="AJ21" t="s">
        <v>261</v>
      </c>
      <c r="AK21" t="s">
        <v>261</v>
      </c>
      <c r="AL21" t="s">
        <v>261</v>
      </c>
      <c r="AM21" t="s">
        <v>80</v>
      </c>
      <c r="AN21" t="s">
        <v>82</v>
      </c>
      <c r="AO21" t="s">
        <v>157</v>
      </c>
      <c r="AP21" t="s">
        <v>80</v>
      </c>
      <c r="AQ21">
        <v>0.23</v>
      </c>
      <c r="AR21" t="s">
        <v>261</v>
      </c>
      <c r="AS21" t="s">
        <v>261</v>
      </c>
      <c r="AT21" t="s">
        <v>261</v>
      </c>
      <c r="AU21" t="s">
        <v>261</v>
      </c>
      <c r="AV21" t="s">
        <v>261</v>
      </c>
    </row>
    <row r="22" spans="1:48" x14ac:dyDescent="0.25">
      <c r="A22" s="26" t="s">
        <v>295</v>
      </c>
      <c r="B22" t="s">
        <v>279</v>
      </c>
      <c r="C22" t="s">
        <v>77</v>
      </c>
      <c r="D22" t="s">
        <v>94</v>
      </c>
      <c r="E22" t="s">
        <v>97</v>
      </c>
      <c r="F22" t="s">
        <v>79</v>
      </c>
      <c r="G22" t="s">
        <v>78</v>
      </c>
      <c r="H22" t="s">
        <v>78</v>
      </c>
      <c r="I22" t="s">
        <v>78</v>
      </c>
      <c r="J22">
        <v>15</v>
      </c>
      <c r="K22" t="s">
        <v>78</v>
      </c>
      <c r="L22" s="26">
        <v>2.5999999999999999E-2</v>
      </c>
      <c r="M22" s="26">
        <v>0</v>
      </c>
      <c r="N22" s="26">
        <v>2.5999999999999999E-2</v>
      </c>
      <c r="O22" s="26">
        <v>5.2999999999999999E-2</v>
      </c>
      <c r="P22" t="s">
        <v>78</v>
      </c>
      <c r="Q22" s="1">
        <v>55</v>
      </c>
      <c r="R22" t="s">
        <v>172</v>
      </c>
      <c r="S22" s="26">
        <v>132</v>
      </c>
      <c r="T22" t="s">
        <v>261</v>
      </c>
      <c r="U22" t="s">
        <v>80</v>
      </c>
      <c r="V22">
        <v>8</v>
      </c>
      <c r="W22" t="s">
        <v>261</v>
      </c>
      <c r="X22" t="s">
        <v>261</v>
      </c>
      <c r="Y22" t="s">
        <v>163</v>
      </c>
      <c r="Z22" t="s">
        <v>261</v>
      </c>
      <c r="AA22" t="s">
        <v>261</v>
      </c>
      <c r="AB22" s="1" t="s">
        <v>78</v>
      </c>
      <c r="AC22" t="s">
        <v>261</v>
      </c>
      <c r="AD22" t="s">
        <v>261</v>
      </c>
      <c r="AE22" t="s">
        <v>261</v>
      </c>
      <c r="AF22" s="80" t="s">
        <v>261</v>
      </c>
      <c r="AG22" t="s">
        <v>80</v>
      </c>
      <c r="AH22" t="s">
        <v>261</v>
      </c>
      <c r="AI22" t="s">
        <v>78</v>
      </c>
      <c r="AJ22" t="s">
        <v>80</v>
      </c>
      <c r="AK22" t="s">
        <v>267</v>
      </c>
      <c r="AL22">
        <v>38</v>
      </c>
      <c r="AM22" t="s">
        <v>80</v>
      </c>
      <c r="AN22" t="s">
        <v>82</v>
      </c>
      <c r="AO22" t="s">
        <v>157</v>
      </c>
      <c r="AP22" t="s">
        <v>80</v>
      </c>
      <c r="AQ22">
        <v>0.23</v>
      </c>
      <c r="AR22" t="s">
        <v>208</v>
      </c>
      <c r="AS22" t="s">
        <v>163</v>
      </c>
      <c r="AT22" t="s">
        <v>80</v>
      </c>
      <c r="AU22" t="s">
        <v>166</v>
      </c>
      <c r="AV22" s="1" t="s">
        <v>78</v>
      </c>
    </row>
    <row r="23" spans="1:48" ht="15.75" customHeight="1" x14ac:dyDescent="0.25">
      <c r="A23" s="26" t="s">
        <v>296</v>
      </c>
      <c r="B23" t="s">
        <v>279</v>
      </c>
      <c r="C23" t="s">
        <v>77</v>
      </c>
      <c r="D23" t="s">
        <v>94</v>
      </c>
      <c r="E23" t="s">
        <v>97</v>
      </c>
      <c r="F23" t="s">
        <v>79</v>
      </c>
      <c r="G23" t="s">
        <v>78</v>
      </c>
      <c r="H23" t="s">
        <v>78</v>
      </c>
      <c r="I23" t="s">
        <v>78</v>
      </c>
      <c r="J23">
        <v>2</v>
      </c>
      <c r="K23" t="s">
        <v>78</v>
      </c>
      <c r="L23" s="26">
        <v>1.0999999999999999E-2</v>
      </c>
      <c r="M23" s="26">
        <v>5.0999999999999997E-2</v>
      </c>
      <c r="N23" s="26">
        <v>1.0999999999999999E-2</v>
      </c>
      <c r="O23" s="26">
        <v>0.1</v>
      </c>
      <c r="P23" t="s">
        <v>78</v>
      </c>
      <c r="Q23" s="1">
        <v>55</v>
      </c>
      <c r="R23" t="s">
        <v>172</v>
      </c>
      <c r="S23" s="26">
        <v>123</v>
      </c>
      <c r="T23" t="s">
        <v>261</v>
      </c>
      <c r="U23" t="s">
        <v>80</v>
      </c>
      <c r="V23">
        <v>8</v>
      </c>
      <c r="W23" t="s">
        <v>261</v>
      </c>
      <c r="X23" t="s">
        <v>261</v>
      </c>
      <c r="Y23" t="s">
        <v>163</v>
      </c>
      <c r="Z23" t="s">
        <v>261</v>
      </c>
      <c r="AA23" t="s">
        <v>261</v>
      </c>
      <c r="AB23" s="1" t="s">
        <v>78</v>
      </c>
      <c r="AC23" t="s">
        <v>261</v>
      </c>
      <c r="AD23" t="s">
        <v>261</v>
      </c>
      <c r="AE23" t="s">
        <v>261</v>
      </c>
      <c r="AF23" s="80" t="s">
        <v>261</v>
      </c>
      <c r="AG23" t="s">
        <v>78</v>
      </c>
      <c r="AH23" t="s">
        <v>261</v>
      </c>
      <c r="AI23" t="s">
        <v>261</v>
      </c>
      <c r="AJ23" t="s">
        <v>261</v>
      </c>
      <c r="AK23" t="s">
        <v>261</v>
      </c>
      <c r="AL23" t="s">
        <v>261</v>
      </c>
      <c r="AM23" t="s">
        <v>80</v>
      </c>
      <c r="AN23" t="s">
        <v>81</v>
      </c>
      <c r="AO23" t="s">
        <v>157</v>
      </c>
      <c r="AP23" t="s">
        <v>80</v>
      </c>
      <c r="AQ23">
        <v>0.23</v>
      </c>
      <c r="AR23" t="s">
        <v>261</v>
      </c>
      <c r="AS23" t="s">
        <v>163</v>
      </c>
      <c r="AT23" t="s">
        <v>80</v>
      </c>
      <c r="AU23" t="s">
        <v>166</v>
      </c>
      <c r="AV23" s="1" t="s">
        <v>78</v>
      </c>
    </row>
    <row r="24" spans="1:48" x14ac:dyDescent="0.25">
      <c r="A24" s="26" t="s">
        <v>297</v>
      </c>
      <c r="B24" t="s">
        <v>279</v>
      </c>
      <c r="C24" t="s">
        <v>77</v>
      </c>
      <c r="D24" t="s">
        <v>94</v>
      </c>
      <c r="E24" t="s">
        <v>97</v>
      </c>
      <c r="F24" t="s">
        <v>79</v>
      </c>
      <c r="G24" t="s">
        <v>78</v>
      </c>
      <c r="H24" t="s">
        <v>78</v>
      </c>
      <c r="I24" t="s">
        <v>78</v>
      </c>
      <c r="J24">
        <v>4</v>
      </c>
      <c r="K24" t="s">
        <v>78</v>
      </c>
      <c r="L24" s="26">
        <v>1.7000000000000001E-2</v>
      </c>
      <c r="M24" s="26">
        <v>0</v>
      </c>
      <c r="N24" s="26">
        <v>1.7000000000000001E-2</v>
      </c>
      <c r="O24" s="26">
        <v>1.6E-2</v>
      </c>
      <c r="P24" t="s">
        <v>78</v>
      </c>
      <c r="Q24" s="1">
        <v>55</v>
      </c>
      <c r="R24" t="s">
        <v>172</v>
      </c>
      <c r="S24" s="26">
        <v>124</v>
      </c>
      <c r="T24" t="s">
        <v>261</v>
      </c>
      <c r="U24" t="s">
        <v>80</v>
      </c>
      <c r="V24">
        <v>8</v>
      </c>
      <c r="W24" t="s">
        <v>261</v>
      </c>
      <c r="X24" t="s">
        <v>261</v>
      </c>
      <c r="Y24" t="s">
        <v>163</v>
      </c>
      <c r="Z24" t="s">
        <v>261</v>
      </c>
      <c r="AA24" t="s">
        <v>261</v>
      </c>
      <c r="AB24" s="1" t="s">
        <v>78</v>
      </c>
      <c r="AC24" t="s">
        <v>261</v>
      </c>
      <c r="AD24" t="s">
        <v>261</v>
      </c>
      <c r="AE24" t="s">
        <v>261</v>
      </c>
      <c r="AF24" s="80" t="s">
        <v>261</v>
      </c>
      <c r="AG24" t="s">
        <v>78</v>
      </c>
      <c r="AH24" t="s">
        <v>261</v>
      </c>
      <c r="AI24" t="s">
        <v>261</v>
      </c>
      <c r="AJ24" t="s">
        <v>261</v>
      </c>
      <c r="AK24" t="s">
        <v>261</v>
      </c>
      <c r="AL24" t="s">
        <v>261</v>
      </c>
      <c r="AM24" t="s">
        <v>80</v>
      </c>
      <c r="AN24" t="s">
        <v>81</v>
      </c>
      <c r="AO24" t="s">
        <v>157</v>
      </c>
      <c r="AP24" t="s">
        <v>80</v>
      </c>
      <c r="AQ24">
        <v>0.23</v>
      </c>
      <c r="AR24" t="s">
        <v>261</v>
      </c>
      <c r="AS24" t="s">
        <v>163</v>
      </c>
      <c r="AT24" t="s">
        <v>80</v>
      </c>
      <c r="AU24" t="s">
        <v>166</v>
      </c>
      <c r="AV24" s="1" t="s">
        <v>78</v>
      </c>
    </row>
    <row r="25" spans="1:48" x14ac:dyDescent="0.25">
      <c r="A25" s="26" t="s">
        <v>298</v>
      </c>
      <c r="B25" t="s">
        <v>279</v>
      </c>
      <c r="C25" t="s">
        <v>77</v>
      </c>
      <c r="D25" t="s">
        <v>94</v>
      </c>
      <c r="E25" t="s">
        <v>97</v>
      </c>
      <c r="F25" t="s">
        <v>79</v>
      </c>
      <c r="G25" t="s">
        <v>78</v>
      </c>
      <c r="H25" t="s">
        <v>78</v>
      </c>
      <c r="I25" t="s">
        <v>78</v>
      </c>
      <c r="J25">
        <v>6</v>
      </c>
      <c r="K25" t="s">
        <v>78</v>
      </c>
      <c r="L25" s="26">
        <v>1.7000000000000001E-2</v>
      </c>
      <c r="M25" s="26">
        <v>0</v>
      </c>
      <c r="N25" s="26">
        <v>1.7000000000000001E-2</v>
      </c>
      <c r="O25" s="26">
        <v>1.6E-2</v>
      </c>
      <c r="P25" t="s">
        <v>78</v>
      </c>
      <c r="Q25" s="1">
        <v>55</v>
      </c>
      <c r="R25" t="s">
        <v>172</v>
      </c>
      <c r="S25" s="26">
        <v>123</v>
      </c>
      <c r="T25" t="s">
        <v>261</v>
      </c>
      <c r="U25" t="s">
        <v>80</v>
      </c>
      <c r="V25">
        <v>8</v>
      </c>
      <c r="W25" t="s">
        <v>261</v>
      </c>
      <c r="X25" t="s">
        <v>261</v>
      </c>
      <c r="Y25" t="s">
        <v>163</v>
      </c>
      <c r="Z25" t="s">
        <v>261</v>
      </c>
      <c r="AA25" t="s">
        <v>261</v>
      </c>
      <c r="AB25" s="1" t="s">
        <v>78</v>
      </c>
      <c r="AC25" t="s">
        <v>261</v>
      </c>
      <c r="AD25" t="s">
        <v>261</v>
      </c>
      <c r="AE25" t="s">
        <v>261</v>
      </c>
      <c r="AF25" s="80" t="s">
        <v>261</v>
      </c>
      <c r="AG25" t="s">
        <v>78</v>
      </c>
      <c r="AH25" t="s">
        <v>261</v>
      </c>
      <c r="AI25" t="s">
        <v>261</v>
      </c>
      <c r="AJ25" t="s">
        <v>261</v>
      </c>
      <c r="AK25" t="s">
        <v>261</v>
      </c>
      <c r="AL25" t="s">
        <v>261</v>
      </c>
      <c r="AM25" t="s">
        <v>80</v>
      </c>
      <c r="AN25" t="s">
        <v>81</v>
      </c>
      <c r="AO25" t="s">
        <v>157</v>
      </c>
      <c r="AP25" t="s">
        <v>80</v>
      </c>
      <c r="AQ25">
        <v>0.23</v>
      </c>
      <c r="AR25" t="s">
        <v>261</v>
      </c>
      <c r="AS25" t="s">
        <v>163</v>
      </c>
      <c r="AT25" t="s">
        <v>80</v>
      </c>
      <c r="AU25" t="s">
        <v>166</v>
      </c>
      <c r="AV25" s="1" t="s">
        <v>78</v>
      </c>
    </row>
    <row r="26" spans="1:48" x14ac:dyDescent="0.25">
      <c r="A26" s="26" t="s">
        <v>299</v>
      </c>
      <c r="B26" t="s">
        <v>279</v>
      </c>
      <c r="C26" t="s">
        <v>77</v>
      </c>
      <c r="D26" t="s">
        <v>94</v>
      </c>
      <c r="E26" t="s">
        <v>97</v>
      </c>
      <c r="F26" t="s">
        <v>79</v>
      </c>
      <c r="G26" t="s">
        <v>78</v>
      </c>
      <c r="H26" t="s">
        <v>78</v>
      </c>
      <c r="I26" t="s">
        <v>78</v>
      </c>
      <c r="J26">
        <v>8</v>
      </c>
      <c r="K26" t="s">
        <v>78</v>
      </c>
      <c r="L26" s="26">
        <v>1.2999999999999999E-2</v>
      </c>
      <c r="M26" s="26">
        <v>0</v>
      </c>
      <c r="N26" s="26">
        <v>1.2999999999999999E-2</v>
      </c>
      <c r="O26" s="26">
        <v>1.7000000000000001E-2</v>
      </c>
      <c r="P26" t="s">
        <v>78</v>
      </c>
      <c r="Q26" s="1">
        <v>55</v>
      </c>
      <c r="R26" t="s">
        <v>172</v>
      </c>
      <c r="S26" s="26">
        <v>134</v>
      </c>
      <c r="T26" t="s">
        <v>261</v>
      </c>
      <c r="U26" t="s">
        <v>80</v>
      </c>
      <c r="V26">
        <v>8</v>
      </c>
      <c r="W26" t="s">
        <v>261</v>
      </c>
      <c r="X26" t="s">
        <v>261</v>
      </c>
      <c r="Y26" t="s">
        <v>163</v>
      </c>
      <c r="Z26" t="s">
        <v>261</v>
      </c>
      <c r="AA26" t="s">
        <v>261</v>
      </c>
      <c r="AB26" s="1" t="s">
        <v>78</v>
      </c>
      <c r="AC26" t="s">
        <v>261</v>
      </c>
      <c r="AD26" t="s">
        <v>261</v>
      </c>
      <c r="AE26" t="s">
        <v>261</v>
      </c>
      <c r="AF26" s="80" t="s">
        <v>261</v>
      </c>
      <c r="AG26" t="s">
        <v>78</v>
      </c>
      <c r="AH26" t="s">
        <v>261</v>
      </c>
      <c r="AI26" t="s">
        <v>261</v>
      </c>
      <c r="AJ26" t="s">
        <v>261</v>
      </c>
      <c r="AK26" t="s">
        <v>261</v>
      </c>
      <c r="AL26" t="s">
        <v>261</v>
      </c>
      <c r="AM26" t="s">
        <v>80</v>
      </c>
      <c r="AN26" t="s">
        <v>81</v>
      </c>
      <c r="AO26" t="s">
        <v>157</v>
      </c>
      <c r="AP26" t="s">
        <v>80</v>
      </c>
      <c r="AQ26">
        <v>0.23</v>
      </c>
      <c r="AR26" t="s">
        <v>261</v>
      </c>
      <c r="AS26" t="s">
        <v>163</v>
      </c>
      <c r="AT26" t="s">
        <v>80</v>
      </c>
      <c r="AU26" t="s">
        <v>166</v>
      </c>
      <c r="AV26" s="1" t="s">
        <v>78</v>
      </c>
    </row>
    <row r="27" spans="1:48" x14ac:dyDescent="0.25">
      <c r="A27" s="26" t="s">
        <v>300</v>
      </c>
      <c r="B27" t="s">
        <v>279</v>
      </c>
      <c r="C27" t="s">
        <v>77</v>
      </c>
      <c r="D27" t="s">
        <v>94</v>
      </c>
      <c r="E27" t="s">
        <v>97</v>
      </c>
      <c r="F27" t="s">
        <v>79</v>
      </c>
      <c r="G27" t="s">
        <v>78</v>
      </c>
      <c r="H27" t="s">
        <v>78</v>
      </c>
      <c r="I27" t="s">
        <v>78</v>
      </c>
      <c r="J27">
        <v>11</v>
      </c>
      <c r="K27" t="s">
        <v>78</v>
      </c>
      <c r="L27" s="26">
        <v>7.0000000000000001E-3</v>
      </c>
      <c r="M27" s="26">
        <v>0</v>
      </c>
      <c r="N27" s="26">
        <v>7.0000000000000001E-3</v>
      </c>
      <c r="O27" s="26">
        <v>3.5000000000000003E-2</v>
      </c>
      <c r="P27" t="s">
        <v>78</v>
      </c>
      <c r="Q27" s="1">
        <v>55</v>
      </c>
      <c r="R27" t="s">
        <v>172</v>
      </c>
      <c r="S27" s="26">
        <v>131</v>
      </c>
      <c r="T27" t="s">
        <v>261</v>
      </c>
      <c r="U27" t="s">
        <v>80</v>
      </c>
      <c r="V27">
        <v>8</v>
      </c>
      <c r="W27" t="s">
        <v>261</v>
      </c>
      <c r="X27" t="s">
        <v>261</v>
      </c>
      <c r="Y27" t="s">
        <v>163</v>
      </c>
      <c r="Z27" t="s">
        <v>261</v>
      </c>
      <c r="AA27" t="s">
        <v>261</v>
      </c>
      <c r="AB27" s="1" t="s">
        <v>78</v>
      </c>
      <c r="AC27" t="s">
        <v>261</v>
      </c>
      <c r="AD27" t="s">
        <v>261</v>
      </c>
      <c r="AE27" t="s">
        <v>261</v>
      </c>
      <c r="AF27" s="80" t="s">
        <v>261</v>
      </c>
      <c r="AG27" t="s">
        <v>78</v>
      </c>
      <c r="AH27" t="s">
        <v>261</v>
      </c>
      <c r="AI27" t="s">
        <v>261</v>
      </c>
      <c r="AJ27" t="s">
        <v>261</v>
      </c>
      <c r="AK27" t="s">
        <v>261</v>
      </c>
      <c r="AL27" t="s">
        <v>261</v>
      </c>
      <c r="AM27" t="s">
        <v>80</v>
      </c>
      <c r="AN27" t="s">
        <v>82</v>
      </c>
      <c r="AO27" t="s">
        <v>157</v>
      </c>
      <c r="AP27" t="s">
        <v>80</v>
      </c>
      <c r="AQ27">
        <v>0.23</v>
      </c>
      <c r="AR27" t="s">
        <v>261</v>
      </c>
      <c r="AS27" t="s">
        <v>163</v>
      </c>
      <c r="AT27" t="s">
        <v>80</v>
      </c>
      <c r="AU27" t="s">
        <v>166</v>
      </c>
      <c r="AV27" s="1" t="s">
        <v>78</v>
      </c>
    </row>
    <row r="28" spans="1:48" x14ac:dyDescent="0.25">
      <c r="A28" s="26" t="s">
        <v>301</v>
      </c>
      <c r="B28" t="s">
        <v>279</v>
      </c>
      <c r="C28" t="s">
        <v>77</v>
      </c>
      <c r="D28" t="s">
        <v>94</v>
      </c>
      <c r="E28" t="s">
        <v>97</v>
      </c>
      <c r="F28" t="s">
        <v>79</v>
      </c>
      <c r="G28" t="s">
        <v>78</v>
      </c>
      <c r="H28" t="s">
        <v>78</v>
      </c>
      <c r="I28" t="s">
        <v>78</v>
      </c>
      <c r="J28">
        <v>11</v>
      </c>
      <c r="K28" t="s">
        <v>78</v>
      </c>
      <c r="L28" s="26">
        <v>2.5999999999999999E-2</v>
      </c>
      <c r="M28" s="26">
        <v>0</v>
      </c>
      <c r="N28" s="26">
        <v>2.5999999999999999E-2</v>
      </c>
      <c r="O28" s="26">
        <v>5.2999999999999999E-2</v>
      </c>
      <c r="P28" t="s">
        <v>78</v>
      </c>
      <c r="Q28" s="1">
        <v>55</v>
      </c>
      <c r="R28" t="s">
        <v>172</v>
      </c>
      <c r="S28" s="26">
        <v>129</v>
      </c>
      <c r="T28" t="s">
        <v>261</v>
      </c>
      <c r="U28" t="s">
        <v>80</v>
      </c>
      <c r="V28">
        <v>8</v>
      </c>
      <c r="W28" t="s">
        <v>261</v>
      </c>
      <c r="X28" t="s">
        <v>261</v>
      </c>
      <c r="Y28" t="s">
        <v>163</v>
      </c>
      <c r="Z28" t="s">
        <v>261</v>
      </c>
      <c r="AA28" t="s">
        <v>261</v>
      </c>
      <c r="AB28" s="1" t="s">
        <v>78</v>
      </c>
      <c r="AC28" t="s">
        <v>261</v>
      </c>
      <c r="AD28" t="s">
        <v>261</v>
      </c>
      <c r="AE28" t="s">
        <v>261</v>
      </c>
      <c r="AF28" s="80" t="s">
        <v>261</v>
      </c>
      <c r="AG28" t="s">
        <v>78</v>
      </c>
      <c r="AH28" t="s">
        <v>261</v>
      </c>
      <c r="AI28" t="s">
        <v>261</v>
      </c>
      <c r="AJ28" t="s">
        <v>261</v>
      </c>
      <c r="AK28" t="s">
        <v>261</v>
      </c>
      <c r="AL28" t="s">
        <v>261</v>
      </c>
      <c r="AM28" t="s">
        <v>80</v>
      </c>
      <c r="AN28" t="s">
        <v>82</v>
      </c>
      <c r="AO28" t="s">
        <v>157</v>
      </c>
      <c r="AP28" t="s">
        <v>80</v>
      </c>
      <c r="AQ28">
        <v>0.23</v>
      </c>
      <c r="AR28" t="s">
        <v>261</v>
      </c>
      <c r="AS28" t="s">
        <v>163</v>
      </c>
      <c r="AT28" t="s">
        <v>80</v>
      </c>
      <c r="AU28" t="s">
        <v>166</v>
      </c>
      <c r="AV28" s="1" t="s">
        <v>78</v>
      </c>
    </row>
    <row r="29" spans="1:48" x14ac:dyDescent="0.25">
      <c r="A29" s="26" t="s">
        <v>302</v>
      </c>
      <c r="B29" t="s">
        <v>279</v>
      </c>
      <c r="C29" t="s">
        <v>77</v>
      </c>
      <c r="D29" t="s">
        <v>94</v>
      </c>
      <c r="E29" t="s">
        <v>97</v>
      </c>
      <c r="F29" t="s">
        <v>79</v>
      </c>
      <c r="G29" t="s">
        <v>78</v>
      </c>
      <c r="H29" t="s">
        <v>78</v>
      </c>
      <c r="I29" t="s">
        <v>78</v>
      </c>
      <c r="J29">
        <v>13</v>
      </c>
      <c r="K29" t="s">
        <v>78</v>
      </c>
      <c r="L29" s="26">
        <v>7.0000000000000001E-3</v>
      </c>
      <c r="M29" s="26">
        <v>0</v>
      </c>
      <c r="N29" s="26">
        <v>7.0000000000000001E-3</v>
      </c>
      <c r="O29" s="26">
        <v>3.5000000000000003E-2</v>
      </c>
      <c r="P29" t="s">
        <v>78</v>
      </c>
      <c r="Q29" s="1">
        <v>55</v>
      </c>
      <c r="R29" t="s">
        <v>172</v>
      </c>
      <c r="S29" s="26">
        <v>136</v>
      </c>
      <c r="T29" t="s">
        <v>261</v>
      </c>
      <c r="U29" t="s">
        <v>80</v>
      </c>
      <c r="V29">
        <v>8</v>
      </c>
      <c r="W29" t="s">
        <v>261</v>
      </c>
      <c r="X29" t="s">
        <v>261</v>
      </c>
      <c r="Y29" t="s">
        <v>163</v>
      </c>
      <c r="Z29" t="s">
        <v>261</v>
      </c>
      <c r="AA29" t="s">
        <v>261</v>
      </c>
      <c r="AB29" s="1" t="s">
        <v>78</v>
      </c>
      <c r="AC29" t="s">
        <v>261</v>
      </c>
      <c r="AD29" t="s">
        <v>261</v>
      </c>
      <c r="AE29" t="s">
        <v>261</v>
      </c>
      <c r="AF29" s="80" t="s">
        <v>261</v>
      </c>
      <c r="AG29" t="s">
        <v>78</v>
      </c>
      <c r="AH29" t="s">
        <v>261</v>
      </c>
      <c r="AI29" t="s">
        <v>261</v>
      </c>
      <c r="AJ29" t="s">
        <v>261</v>
      </c>
      <c r="AK29" t="s">
        <v>261</v>
      </c>
      <c r="AL29" t="s">
        <v>261</v>
      </c>
      <c r="AM29" t="s">
        <v>80</v>
      </c>
      <c r="AN29" t="s">
        <v>82</v>
      </c>
      <c r="AO29" t="s">
        <v>157</v>
      </c>
      <c r="AP29" t="s">
        <v>80</v>
      </c>
      <c r="AQ29">
        <v>0.23</v>
      </c>
      <c r="AR29" t="s">
        <v>261</v>
      </c>
      <c r="AS29" t="s">
        <v>163</v>
      </c>
      <c r="AT29" t="s">
        <v>80</v>
      </c>
      <c r="AU29" t="s">
        <v>166</v>
      </c>
      <c r="AV29" s="1" t="s">
        <v>78</v>
      </c>
    </row>
    <row r="30" spans="1:48" x14ac:dyDescent="0.25">
      <c r="A30" s="26" t="s">
        <v>303</v>
      </c>
      <c r="B30" t="s">
        <v>279</v>
      </c>
      <c r="C30" t="s">
        <v>77</v>
      </c>
      <c r="D30" t="s">
        <v>94</v>
      </c>
      <c r="E30" t="s">
        <v>97</v>
      </c>
      <c r="F30" t="s">
        <v>79</v>
      </c>
      <c r="G30" t="s">
        <v>78</v>
      </c>
      <c r="H30" t="s">
        <v>78</v>
      </c>
      <c r="I30" t="s">
        <v>78</v>
      </c>
      <c r="J30">
        <v>13</v>
      </c>
      <c r="K30" t="s">
        <v>78</v>
      </c>
      <c r="L30" s="26">
        <v>2.5999999999999999E-2</v>
      </c>
      <c r="M30" s="26">
        <v>0</v>
      </c>
      <c r="N30" s="26">
        <v>2.5999999999999999E-2</v>
      </c>
      <c r="O30" s="26">
        <v>5.2999999999999999E-2</v>
      </c>
      <c r="P30" t="s">
        <v>78</v>
      </c>
      <c r="Q30" s="1">
        <v>55</v>
      </c>
      <c r="R30" t="s">
        <v>172</v>
      </c>
      <c r="S30" s="26">
        <v>132</v>
      </c>
      <c r="T30" t="s">
        <v>261</v>
      </c>
      <c r="U30" t="s">
        <v>80</v>
      </c>
      <c r="V30">
        <v>8</v>
      </c>
      <c r="W30" t="s">
        <v>261</v>
      </c>
      <c r="X30" t="s">
        <v>261</v>
      </c>
      <c r="Y30" t="s">
        <v>163</v>
      </c>
      <c r="Z30" t="s">
        <v>261</v>
      </c>
      <c r="AA30" t="s">
        <v>261</v>
      </c>
      <c r="AB30" s="1" t="s">
        <v>78</v>
      </c>
      <c r="AC30" t="s">
        <v>261</v>
      </c>
      <c r="AD30" t="s">
        <v>261</v>
      </c>
      <c r="AE30" t="s">
        <v>261</v>
      </c>
      <c r="AF30" s="80" t="s">
        <v>261</v>
      </c>
      <c r="AG30" t="s">
        <v>78</v>
      </c>
      <c r="AH30" t="s">
        <v>261</v>
      </c>
      <c r="AI30" t="s">
        <v>261</v>
      </c>
      <c r="AJ30" t="s">
        <v>261</v>
      </c>
      <c r="AK30" t="s">
        <v>261</v>
      </c>
      <c r="AL30" t="s">
        <v>261</v>
      </c>
      <c r="AM30" t="s">
        <v>80</v>
      </c>
      <c r="AN30" t="s">
        <v>82</v>
      </c>
      <c r="AO30" t="s">
        <v>157</v>
      </c>
      <c r="AP30" t="s">
        <v>80</v>
      </c>
      <c r="AQ30">
        <v>0.23</v>
      </c>
      <c r="AR30" t="s">
        <v>261</v>
      </c>
      <c r="AS30" t="s">
        <v>163</v>
      </c>
      <c r="AT30" t="s">
        <v>80</v>
      </c>
      <c r="AU30" t="s">
        <v>166</v>
      </c>
      <c r="AV30" s="1" t="s">
        <v>78</v>
      </c>
    </row>
    <row r="31" spans="1:48" x14ac:dyDescent="0.25">
      <c r="A31" s="26" t="s">
        <v>304</v>
      </c>
      <c r="B31" t="s">
        <v>279</v>
      </c>
      <c r="C31" t="s">
        <v>77</v>
      </c>
      <c r="D31" t="s">
        <v>94</v>
      </c>
      <c r="E31" t="s">
        <v>97</v>
      </c>
      <c r="F31" t="s">
        <v>79</v>
      </c>
      <c r="G31" t="s">
        <v>78</v>
      </c>
      <c r="H31" t="s">
        <v>78</v>
      </c>
      <c r="I31" t="s">
        <v>78</v>
      </c>
      <c r="J31">
        <v>15</v>
      </c>
      <c r="K31" t="s">
        <v>78</v>
      </c>
      <c r="L31" s="26">
        <v>7.0000000000000001E-3</v>
      </c>
      <c r="M31" s="26">
        <v>0</v>
      </c>
      <c r="N31" s="26">
        <v>7.0000000000000001E-3</v>
      </c>
      <c r="O31" s="26">
        <v>3.5000000000000003E-2</v>
      </c>
      <c r="P31" t="s">
        <v>78</v>
      </c>
      <c r="Q31" s="1">
        <v>55</v>
      </c>
      <c r="R31" t="s">
        <v>172</v>
      </c>
      <c r="S31" s="26">
        <v>136</v>
      </c>
      <c r="T31" t="s">
        <v>261</v>
      </c>
      <c r="U31" t="s">
        <v>80</v>
      </c>
      <c r="V31">
        <v>8</v>
      </c>
      <c r="W31" t="s">
        <v>261</v>
      </c>
      <c r="X31" t="s">
        <v>261</v>
      </c>
      <c r="Y31" t="s">
        <v>163</v>
      </c>
      <c r="Z31" t="s">
        <v>261</v>
      </c>
      <c r="AA31" t="s">
        <v>261</v>
      </c>
      <c r="AB31" s="1" t="s">
        <v>78</v>
      </c>
      <c r="AC31" t="s">
        <v>261</v>
      </c>
      <c r="AD31" t="s">
        <v>261</v>
      </c>
      <c r="AE31" t="s">
        <v>261</v>
      </c>
      <c r="AF31" s="80" t="s">
        <v>261</v>
      </c>
      <c r="AG31" t="s">
        <v>78</v>
      </c>
      <c r="AH31" t="s">
        <v>261</v>
      </c>
      <c r="AI31" t="s">
        <v>261</v>
      </c>
      <c r="AJ31" t="s">
        <v>261</v>
      </c>
      <c r="AK31" t="s">
        <v>261</v>
      </c>
      <c r="AL31" t="s">
        <v>261</v>
      </c>
      <c r="AM31" t="s">
        <v>80</v>
      </c>
      <c r="AN31" t="s">
        <v>82</v>
      </c>
      <c r="AO31" t="s">
        <v>157</v>
      </c>
      <c r="AP31" t="s">
        <v>80</v>
      </c>
      <c r="AQ31">
        <v>0.23</v>
      </c>
      <c r="AR31" t="s">
        <v>261</v>
      </c>
      <c r="AS31" t="s">
        <v>163</v>
      </c>
      <c r="AT31" t="s">
        <v>80</v>
      </c>
      <c r="AU31" t="s">
        <v>166</v>
      </c>
      <c r="AV31" s="1" t="s">
        <v>78</v>
      </c>
    </row>
    <row r="32" spans="1:48" x14ac:dyDescent="0.25">
      <c r="A32" s="26" t="s">
        <v>305</v>
      </c>
      <c r="B32" t="s">
        <v>279</v>
      </c>
      <c r="C32" t="s">
        <v>77</v>
      </c>
      <c r="D32" t="s">
        <v>94</v>
      </c>
      <c r="E32" t="s">
        <v>97</v>
      </c>
      <c r="F32" t="s">
        <v>79</v>
      </c>
      <c r="G32" t="s">
        <v>78</v>
      </c>
      <c r="H32" t="s">
        <v>78</v>
      </c>
      <c r="I32" t="s">
        <v>78</v>
      </c>
      <c r="J32">
        <v>15</v>
      </c>
      <c r="K32" t="s">
        <v>78</v>
      </c>
      <c r="L32" s="26">
        <v>2.5999999999999999E-2</v>
      </c>
      <c r="M32" s="26">
        <v>0</v>
      </c>
      <c r="N32" s="26">
        <v>2.5999999999999999E-2</v>
      </c>
      <c r="O32" s="26">
        <v>5.2999999999999999E-2</v>
      </c>
      <c r="P32" t="s">
        <v>78</v>
      </c>
      <c r="Q32" s="1">
        <v>55</v>
      </c>
      <c r="R32" t="s">
        <v>172</v>
      </c>
      <c r="S32" s="26">
        <v>132</v>
      </c>
      <c r="T32" t="s">
        <v>261</v>
      </c>
      <c r="U32" t="s">
        <v>80</v>
      </c>
      <c r="V32">
        <v>8</v>
      </c>
      <c r="W32" t="s">
        <v>261</v>
      </c>
      <c r="X32" t="s">
        <v>261</v>
      </c>
      <c r="Y32" t="s">
        <v>163</v>
      </c>
      <c r="Z32" t="s">
        <v>261</v>
      </c>
      <c r="AA32" t="s">
        <v>261</v>
      </c>
      <c r="AB32" s="1" t="s">
        <v>78</v>
      </c>
      <c r="AC32" t="s">
        <v>261</v>
      </c>
      <c r="AD32" t="s">
        <v>261</v>
      </c>
      <c r="AE32" t="s">
        <v>261</v>
      </c>
      <c r="AF32" s="80" t="s">
        <v>261</v>
      </c>
      <c r="AG32" t="s">
        <v>78</v>
      </c>
      <c r="AH32" t="s">
        <v>261</v>
      </c>
      <c r="AI32" t="s">
        <v>261</v>
      </c>
      <c r="AJ32" t="s">
        <v>261</v>
      </c>
      <c r="AK32" t="s">
        <v>261</v>
      </c>
      <c r="AL32" t="s">
        <v>261</v>
      </c>
      <c r="AM32" t="s">
        <v>80</v>
      </c>
      <c r="AN32" t="s">
        <v>82</v>
      </c>
      <c r="AO32" t="s">
        <v>157</v>
      </c>
      <c r="AP32" t="s">
        <v>80</v>
      </c>
      <c r="AQ32">
        <v>0.23</v>
      </c>
      <c r="AR32" t="s">
        <v>261</v>
      </c>
      <c r="AS32" t="s">
        <v>163</v>
      </c>
      <c r="AT32" t="s">
        <v>80</v>
      </c>
      <c r="AU32" t="s">
        <v>166</v>
      </c>
      <c r="AV32" s="1" t="s">
        <v>78</v>
      </c>
    </row>
    <row r="33" spans="1:48" x14ac:dyDescent="0.25">
      <c r="A33" s="26" t="s">
        <v>306</v>
      </c>
      <c r="B33" t="s">
        <v>279</v>
      </c>
      <c r="C33" t="s">
        <v>77</v>
      </c>
      <c r="D33" t="s">
        <v>94</v>
      </c>
      <c r="E33" t="s">
        <v>97</v>
      </c>
      <c r="F33" t="s">
        <v>79</v>
      </c>
      <c r="G33" t="s">
        <v>78</v>
      </c>
      <c r="H33" t="s">
        <v>78</v>
      </c>
      <c r="I33" t="s">
        <v>78</v>
      </c>
      <c r="J33">
        <v>2</v>
      </c>
      <c r="K33" t="s">
        <v>78</v>
      </c>
      <c r="L33" s="26">
        <v>1.0999999999999999E-2</v>
      </c>
      <c r="M33" s="26">
        <v>5.0999999999999997E-2</v>
      </c>
      <c r="N33" s="26">
        <v>1.0999999999999999E-2</v>
      </c>
      <c r="O33" s="26">
        <v>0.1</v>
      </c>
      <c r="P33" t="s">
        <v>78</v>
      </c>
      <c r="Q33" s="1">
        <v>55</v>
      </c>
      <c r="R33" t="s">
        <v>172</v>
      </c>
      <c r="S33" s="26">
        <v>123</v>
      </c>
      <c r="T33" t="s">
        <v>261</v>
      </c>
      <c r="U33" t="s">
        <v>80</v>
      </c>
      <c r="V33">
        <v>8</v>
      </c>
      <c r="W33" t="s">
        <v>261</v>
      </c>
      <c r="X33" t="s">
        <v>261</v>
      </c>
      <c r="Y33" t="s">
        <v>164</v>
      </c>
      <c r="Z33" t="s">
        <v>80</v>
      </c>
      <c r="AA33" t="s">
        <v>166</v>
      </c>
      <c r="AB33" t="s">
        <v>261</v>
      </c>
      <c r="AC33" t="s">
        <v>80</v>
      </c>
      <c r="AD33" t="s">
        <v>5</v>
      </c>
      <c r="AE33" t="s">
        <v>80</v>
      </c>
      <c r="AF33" s="86" t="s">
        <v>372</v>
      </c>
      <c r="AG33" t="s">
        <v>80</v>
      </c>
      <c r="AH33" t="s">
        <v>80</v>
      </c>
      <c r="AI33" t="s">
        <v>261</v>
      </c>
      <c r="AJ33" t="s">
        <v>261</v>
      </c>
      <c r="AK33" t="s">
        <v>261</v>
      </c>
      <c r="AL33" t="s">
        <v>261</v>
      </c>
      <c r="AM33" t="s">
        <v>80</v>
      </c>
      <c r="AN33" t="s">
        <v>81</v>
      </c>
      <c r="AO33" t="s">
        <v>157</v>
      </c>
      <c r="AP33" t="s">
        <v>80</v>
      </c>
      <c r="AQ33">
        <v>0.23</v>
      </c>
      <c r="AR33" t="s">
        <v>261</v>
      </c>
      <c r="AS33" t="s">
        <v>261</v>
      </c>
      <c r="AT33" t="s">
        <v>261</v>
      </c>
      <c r="AU33" t="s">
        <v>261</v>
      </c>
      <c r="AV33" t="s">
        <v>261</v>
      </c>
    </row>
    <row r="34" spans="1:48" x14ac:dyDescent="0.25">
      <c r="A34" s="26" t="s">
        <v>307</v>
      </c>
      <c r="B34" t="s">
        <v>279</v>
      </c>
      <c r="C34" t="s">
        <v>77</v>
      </c>
      <c r="D34" t="s">
        <v>94</v>
      </c>
      <c r="E34" t="s">
        <v>97</v>
      </c>
      <c r="F34" t="s">
        <v>79</v>
      </c>
      <c r="G34" t="s">
        <v>78</v>
      </c>
      <c r="H34" t="s">
        <v>78</v>
      </c>
      <c r="I34" t="s">
        <v>78</v>
      </c>
      <c r="J34">
        <v>4</v>
      </c>
      <c r="K34" t="s">
        <v>78</v>
      </c>
      <c r="L34" s="26">
        <v>1.7000000000000001E-2</v>
      </c>
      <c r="M34" s="26">
        <v>0</v>
      </c>
      <c r="N34" s="26">
        <v>1.7000000000000001E-2</v>
      </c>
      <c r="O34" s="26">
        <v>1.6E-2</v>
      </c>
      <c r="P34" t="s">
        <v>78</v>
      </c>
      <c r="Q34" s="1">
        <v>55</v>
      </c>
      <c r="R34" t="s">
        <v>172</v>
      </c>
      <c r="S34" s="26">
        <v>124</v>
      </c>
      <c r="T34" t="s">
        <v>261</v>
      </c>
      <c r="U34" t="s">
        <v>80</v>
      </c>
      <c r="V34">
        <v>8</v>
      </c>
      <c r="W34" t="s">
        <v>261</v>
      </c>
      <c r="X34" t="s">
        <v>261</v>
      </c>
      <c r="Y34" t="s">
        <v>164</v>
      </c>
      <c r="Z34" t="s">
        <v>80</v>
      </c>
      <c r="AA34" t="s">
        <v>166</v>
      </c>
      <c r="AB34" t="s">
        <v>261</v>
      </c>
      <c r="AC34" t="s">
        <v>80</v>
      </c>
      <c r="AD34" t="s">
        <v>5</v>
      </c>
      <c r="AE34" t="s">
        <v>80</v>
      </c>
      <c r="AF34" s="86" t="s">
        <v>373</v>
      </c>
      <c r="AG34" t="s">
        <v>80</v>
      </c>
      <c r="AH34" t="s">
        <v>80</v>
      </c>
      <c r="AI34" t="s">
        <v>261</v>
      </c>
      <c r="AJ34" t="s">
        <v>261</v>
      </c>
      <c r="AK34" t="s">
        <v>261</v>
      </c>
      <c r="AL34" t="s">
        <v>261</v>
      </c>
      <c r="AM34" t="s">
        <v>80</v>
      </c>
      <c r="AN34" t="s">
        <v>81</v>
      </c>
      <c r="AO34" t="s">
        <v>157</v>
      </c>
      <c r="AP34" t="s">
        <v>80</v>
      </c>
      <c r="AQ34">
        <v>0.23</v>
      </c>
      <c r="AR34" t="s">
        <v>261</v>
      </c>
      <c r="AS34" t="s">
        <v>261</v>
      </c>
      <c r="AT34" t="s">
        <v>261</v>
      </c>
      <c r="AU34" t="s">
        <v>261</v>
      </c>
      <c r="AV34" t="s">
        <v>261</v>
      </c>
    </row>
    <row r="35" spans="1:48" x14ac:dyDescent="0.25">
      <c r="A35" s="26" t="s">
        <v>308</v>
      </c>
      <c r="B35" t="s">
        <v>279</v>
      </c>
      <c r="C35" t="s">
        <v>77</v>
      </c>
      <c r="D35" t="s">
        <v>94</v>
      </c>
      <c r="E35" t="s">
        <v>97</v>
      </c>
      <c r="F35" t="s">
        <v>79</v>
      </c>
      <c r="G35" t="s">
        <v>78</v>
      </c>
      <c r="H35" t="s">
        <v>78</v>
      </c>
      <c r="I35" t="s">
        <v>78</v>
      </c>
      <c r="J35">
        <v>6</v>
      </c>
      <c r="K35" t="s">
        <v>78</v>
      </c>
      <c r="L35" s="26">
        <v>1.7000000000000001E-2</v>
      </c>
      <c r="M35" s="26">
        <v>0</v>
      </c>
      <c r="N35" s="26">
        <v>1.7000000000000001E-2</v>
      </c>
      <c r="O35" s="26">
        <v>1.6E-2</v>
      </c>
      <c r="P35" t="s">
        <v>78</v>
      </c>
      <c r="Q35" s="1">
        <v>55</v>
      </c>
      <c r="R35" t="s">
        <v>172</v>
      </c>
      <c r="S35" s="26">
        <v>123</v>
      </c>
      <c r="T35" t="s">
        <v>261</v>
      </c>
      <c r="U35" t="s">
        <v>80</v>
      </c>
      <c r="V35">
        <v>8</v>
      </c>
      <c r="W35" t="s">
        <v>261</v>
      </c>
      <c r="X35" t="s">
        <v>261</v>
      </c>
      <c r="Y35" t="s">
        <v>164</v>
      </c>
      <c r="Z35" t="s">
        <v>80</v>
      </c>
      <c r="AA35" t="s">
        <v>166</v>
      </c>
      <c r="AB35" t="s">
        <v>261</v>
      </c>
      <c r="AC35" t="s">
        <v>80</v>
      </c>
      <c r="AD35" t="s">
        <v>5</v>
      </c>
      <c r="AE35" t="s">
        <v>80</v>
      </c>
      <c r="AF35" s="86" t="s">
        <v>373</v>
      </c>
      <c r="AG35" t="s">
        <v>80</v>
      </c>
      <c r="AH35" t="s">
        <v>80</v>
      </c>
      <c r="AI35" t="s">
        <v>261</v>
      </c>
      <c r="AJ35" t="s">
        <v>261</v>
      </c>
      <c r="AK35" t="s">
        <v>261</v>
      </c>
      <c r="AL35" t="s">
        <v>261</v>
      </c>
      <c r="AM35" t="s">
        <v>80</v>
      </c>
      <c r="AN35" t="s">
        <v>81</v>
      </c>
      <c r="AO35" t="s">
        <v>157</v>
      </c>
      <c r="AP35" t="s">
        <v>80</v>
      </c>
      <c r="AQ35">
        <v>0.23</v>
      </c>
      <c r="AR35" t="s">
        <v>261</v>
      </c>
      <c r="AS35" t="s">
        <v>261</v>
      </c>
      <c r="AT35" t="s">
        <v>261</v>
      </c>
      <c r="AU35" t="s">
        <v>261</v>
      </c>
      <c r="AV35" t="s">
        <v>261</v>
      </c>
    </row>
    <row r="36" spans="1:48" x14ac:dyDescent="0.25">
      <c r="A36" s="26" t="s">
        <v>309</v>
      </c>
      <c r="B36" t="s">
        <v>279</v>
      </c>
      <c r="C36" t="s">
        <v>77</v>
      </c>
      <c r="D36" t="s">
        <v>94</v>
      </c>
      <c r="E36" t="s">
        <v>97</v>
      </c>
      <c r="F36" t="s">
        <v>79</v>
      </c>
      <c r="G36" t="s">
        <v>78</v>
      </c>
      <c r="H36" t="s">
        <v>78</v>
      </c>
      <c r="I36" t="s">
        <v>78</v>
      </c>
      <c r="J36">
        <v>8</v>
      </c>
      <c r="K36" t="s">
        <v>78</v>
      </c>
      <c r="L36" s="26">
        <v>1.2999999999999999E-2</v>
      </c>
      <c r="M36" s="26">
        <v>0</v>
      </c>
      <c r="N36" s="26">
        <v>1.2999999999999999E-2</v>
      </c>
      <c r="O36" s="26">
        <v>1.7000000000000001E-2</v>
      </c>
      <c r="P36" t="s">
        <v>78</v>
      </c>
      <c r="Q36" s="1">
        <v>55</v>
      </c>
      <c r="R36" t="s">
        <v>172</v>
      </c>
      <c r="S36" s="26">
        <v>134</v>
      </c>
      <c r="T36" t="s">
        <v>261</v>
      </c>
      <c r="U36" t="s">
        <v>80</v>
      </c>
      <c r="V36">
        <v>8</v>
      </c>
      <c r="W36" t="s">
        <v>261</v>
      </c>
      <c r="X36" t="s">
        <v>261</v>
      </c>
      <c r="Y36" t="s">
        <v>164</v>
      </c>
      <c r="Z36" t="s">
        <v>80</v>
      </c>
      <c r="AA36" t="s">
        <v>166</v>
      </c>
      <c r="AB36" t="s">
        <v>261</v>
      </c>
      <c r="AC36" t="s">
        <v>80</v>
      </c>
      <c r="AD36" t="s">
        <v>5</v>
      </c>
      <c r="AE36" t="s">
        <v>80</v>
      </c>
      <c r="AF36" s="86" t="s">
        <v>373</v>
      </c>
      <c r="AG36" t="s">
        <v>80</v>
      </c>
      <c r="AH36" t="s">
        <v>80</v>
      </c>
      <c r="AI36" t="s">
        <v>261</v>
      </c>
      <c r="AJ36" t="s">
        <v>261</v>
      </c>
      <c r="AK36" t="s">
        <v>261</v>
      </c>
      <c r="AL36" t="s">
        <v>261</v>
      </c>
      <c r="AM36" t="s">
        <v>80</v>
      </c>
      <c r="AN36" t="s">
        <v>81</v>
      </c>
      <c r="AO36" t="s">
        <v>157</v>
      </c>
      <c r="AP36" t="s">
        <v>80</v>
      </c>
      <c r="AQ36">
        <v>0.23</v>
      </c>
      <c r="AR36" t="s">
        <v>261</v>
      </c>
      <c r="AS36" t="s">
        <v>261</v>
      </c>
      <c r="AT36" t="s">
        <v>261</v>
      </c>
      <c r="AU36" t="s">
        <v>261</v>
      </c>
      <c r="AV36" t="s">
        <v>261</v>
      </c>
    </row>
    <row r="37" spans="1:48" x14ac:dyDescent="0.25">
      <c r="A37" s="26" t="s">
        <v>310</v>
      </c>
      <c r="B37" t="s">
        <v>279</v>
      </c>
      <c r="C37" t="s">
        <v>77</v>
      </c>
      <c r="D37" t="s">
        <v>94</v>
      </c>
      <c r="E37" t="s">
        <v>97</v>
      </c>
      <c r="F37" t="s">
        <v>79</v>
      </c>
      <c r="G37" t="s">
        <v>78</v>
      </c>
      <c r="H37" t="s">
        <v>78</v>
      </c>
      <c r="I37" t="s">
        <v>78</v>
      </c>
      <c r="J37">
        <v>11</v>
      </c>
      <c r="K37" t="s">
        <v>78</v>
      </c>
      <c r="L37" s="26">
        <v>7.0000000000000001E-3</v>
      </c>
      <c r="M37" s="26">
        <v>0</v>
      </c>
      <c r="N37" s="26">
        <v>7.0000000000000001E-3</v>
      </c>
      <c r="O37" s="26">
        <v>3.5000000000000003E-2</v>
      </c>
      <c r="P37" t="s">
        <v>78</v>
      </c>
      <c r="Q37" s="1">
        <v>55</v>
      </c>
      <c r="R37" t="s">
        <v>172</v>
      </c>
      <c r="S37" s="26">
        <v>131</v>
      </c>
      <c r="T37" t="s">
        <v>261</v>
      </c>
      <c r="U37" t="s">
        <v>80</v>
      </c>
      <c r="V37">
        <v>8</v>
      </c>
      <c r="W37" t="s">
        <v>261</v>
      </c>
      <c r="X37" t="s">
        <v>261</v>
      </c>
      <c r="Y37" t="s">
        <v>164</v>
      </c>
      <c r="Z37" t="s">
        <v>80</v>
      </c>
      <c r="AA37" t="s">
        <v>166</v>
      </c>
      <c r="AB37" t="s">
        <v>261</v>
      </c>
      <c r="AC37" t="s">
        <v>80</v>
      </c>
      <c r="AD37" t="s">
        <v>5</v>
      </c>
      <c r="AE37" t="s">
        <v>80</v>
      </c>
      <c r="AF37" s="86" t="s">
        <v>374</v>
      </c>
      <c r="AG37" t="s">
        <v>80</v>
      </c>
      <c r="AH37" t="s">
        <v>80</v>
      </c>
      <c r="AI37" t="s">
        <v>261</v>
      </c>
      <c r="AJ37" t="s">
        <v>261</v>
      </c>
      <c r="AK37" t="s">
        <v>261</v>
      </c>
      <c r="AL37" t="s">
        <v>261</v>
      </c>
      <c r="AM37" t="s">
        <v>80</v>
      </c>
      <c r="AN37" t="s">
        <v>82</v>
      </c>
      <c r="AO37" t="s">
        <v>157</v>
      </c>
      <c r="AP37" t="s">
        <v>80</v>
      </c>
      <c r="AQ37">
        <v>0.23</v>
      </c>
      <c r="AR37" t="s">
        <v>261</v>
      </c>
      <c r="AS37" t="s">
        <v>261</v>
      </c>
      <c r="AT37" t="s">
        <v>261</v>
      </c>
      <c r="AU37" t="s">
        <v>261</v>
      </c>
      <c r="AV37" t="s">
        <v>261</v>
      </c>
    </row>
    <row r="38" spans="1:48" x14ac:dyDescent="0.25">
      <c r="A38" s="26" t="s">
        <v>311</v>
      </c>
      <c r="B38" t="s">
        <v>279</v>
      </c>
      <c r="C38" t="s">
        <v>77</v>
      </c>
      <c r="D38" t="s">
        <v>94</v>
      </c>
      <c r="E38" t="s">
        <v>97</v>
      </c>
      <c r="F38" t="s">
        <v>79</v>
      </c>
      <c r="G38" t="s">
        <v>78</v>
      </c>
      <c r="H38" t="s">
        <v>78</v>
      </c>
      <c r="I38" t="s">
        <v>78</v>
      </c>
      <c r="J38">
        <v>11</v>
      </c>
      <c r="K38" t="s">
        <v>78</v>
      </c>
      <c r="L38" s="26">
        <v>2.5999999999999999E-2</v>
      </c>
      <c r="M38" s="26">
        <v>0</v>
      </c>
      <c r="N38" s="26">
        <v>2.5999999999999999E-2</v>
      </c>
      <c r="O38" s="26">
        <v>5.2999999999999999E-2</v>
      </c>
      <c r="P38" t="s">
        <v>78</v>
      </c>
      <c r="Q38" s="1">
        <v>55</v>
      </c>
      <c r="R38" t="s">
        <v>172</v>
      </c>
      <c r="S38" s="26">
        <v>129</v>
      </c>
      <c r="T38" t="s">
        <v>261</v>
      </c>
      <c r="U38" t="s">
        <v>80</v>
      </c>
      <c r="V38">
        <v>8</v>
      </c>
      <c r="W38" t="s">
        <v>261</v>
      </c>
      <c r="X38" t="s">
        <v>261</v>
      </c>
      <c r="Y38" t="s">
        <v>164</v>
      </c>
      <c r="Z38" t="s">
        <v>80</v>
      </c>
      <c r="AA38" t="s">
        <v>166</v>
      </c>
      <c r="AB38" t="s">
        <v>261</v>
      </c>
      <c r="AC38" t="s">
        <v>80</v>
      </c>
      <c r="AD38" t="s">
        <v>5</v>
      </c>
      <c r="AE38" t="s">
        <v>80</v>
      </c>
      <c r="AF38" s="86" t="s">
        <v>375</v>
      </c>
      <c r="AG38" t="s">
        <v>80</v>
      </c>
      <c r="AH38" t="s">
        <v>80</v>
      </c>
      <c r="AI38" t="s">
        <v>261</v>
      </c>
      <c r="AJ38" t="s">
        <v>261</v>
      </c>
      <c r="AK38" t="s">
        <v>261</v>
      </c>
      <c r="AL38" t="s">
        <v>261</v>
      </c>
      <c r="AM38" t="s">
        <v>80</v>
      </c>
      <c r="AN38" t="s">
        <v>82</v>
      </c>
      <c r="AO38" t="s">
        <v>157</v>
      </c>
      <c r="AP38" t="s">
        <v>80</v>
      </c>
      <c r="AQ38">
        <v>0.23</v>
      </c>
      <c r="AR38" t="s">
        <v>261</v>
      </c>
      <c r="AS38" t="s">
        <v>261</v>
      </c>
      <c r="AT38" t="s">
        <v>261</v>
      </c>
      <c r="AU38" t="s">
        <v>261</v>
      </c>
      <c r="AV38" t="s">
        <v>261</v>
      </c>
    </row>
    <row r="39" spans="1:48" x14ac:dyDescent="0.25">
      <c r="A39" s="26" t="s">
        <v>312</v>
      </c>
      <c r="B39" t="s">
        <v>279</v>
      </c>
      <c r="C39" t="s">
        <v>77</v>
      </c>
      <c r="D39" t="s">
        <v>94</v>
      </c>
      <c r="E39" t="s">
        <v>97</v>
      </c>
      <c r="F39" t="s">
        <v>79</v>
      </c>
      <c r="G39" t="s">
        <v>78</v>
      </c>
      <c r="H39" t="s">
        <v>78</v>
      </c>
      <c r="I39" t="s">
        <v>78</v>
      </c>
      <c r="J39">
        <v>13</v>
      </c>
      <c r="K39" t="s">
        <v>78</v>
      </c>
      <c r="L39" s="26">
        <v>7.0000000000000001E-3</v>
      </c>
      <c r="M39" s="26">
        <v>0</v>
      </c>
      <c r="N39" s="26">
        <v>7.0000000000000001E-3</v>
      </c>
      <c r="O39" s="26">
        <v>3.5000000000000003E-2</v>
      </c>
      <c r="P39" t="s">
        <v>78</v>
      </c>
      <c r="Q39" s="1">
        <v>55</v>
      </c>
      <c r="R39" t="s">
        <v>172</v>
      </c>
      <c r="S39" s="26">
        <v>136</v>
      </c>
      <c r="T39" t="s">
        <v>261</v>
      </c>
      <c r="U39" t="s">
        <v>80</v>
      </c>
      <c r="V39">
        <v>8</v>
      </c>
      <c r="W39" t="s">
        <v>261</v>
      </c>
      <c r="X39" t="s">
        <v>261</v>
      </c>
      <c r="Y39" t="s">
        <v>164</v>
      </c>
      <c r="Z39" t="s">
        <v>80</v>
      </c>
      <c r="AA39" t="s">
        <v>166</v>
      </c>
      <c r="AB39" t="s">
        <v>261</v>
      </c>
      <c r="AC39" t="s">
        <v>80</v>
      </c>
      <c r="AD39" t="s">
        <v>5</v>
      </c>
      <c r="AE39" t="s">
        <v>80</v>
      </c>
      <c r="AF39" s="86" t="s">
        <v>374</v>
      </c>
      <c r="AG39" t="s">
        <v>80</v>
      </c>
      <c r="AH39" t="s">
        <v>80</v>
      </c>
      <c r="AI39" t="s">
        <v>261</v>
      </c>
      <c r="AJ39" t="s">
        <v>261</v>
      </c>
      <c r="AK39" t="s">
        <v>261</v>
      </c>
      <c r="AL39" t="s">
        <v>261</v>
      </c>
      <c r="AM39" t="s">
        <v>80</v>
      </c>
      <c r="AN39" t="s">
        <v>82</v>
      </c>
      <c r="AO39" t="s">
        <v>157</v>
      </c>
      <c r="AP39" t="s">
        <v>80</v>
      </c>
      <c r="AQ39">
        <v>0.23</v>
      </c>
      <c r="AR39" t="s">
        <v>261</v>
      </c>
      <c r="AS39" t="s">
        <v>261</v>
      </c>
      <c r="AT39" t="s">
        <v>261</v>
      </c>
      <c r="AU39" t="s">
        <v>261</v>
      </c>
      <c r="AV39" t="s">
        <v>261</v>
      </c>
    </row>
    <row r="40" spans="1:48" x14ac:dyDescent="0.25">
      <c r="A40" s="26" t="s">
        <v>313</v>
      </c>
      <c r="B40" t="s">
        <v>279</v>
      </c>
      <c r="C40" t="s">
        <v>77</v>
      </c>
      <c r="D40" t="s">
        <v>94</v>
      </c>
      <c r="E40" t="s">
        <v>97</v>
      </c>
      <c r="F40" t="s">
        <v>79</v>
      </c>
      <c r="G40" t="s">
        <v>78</v>
      </c>
      <c r="H40" t="s">
        <v>78</v>
      </c>
      <c r="I40" t="s">
        <v>78</v>
      </c>
      <c r="J40">
        <v>13</v>
      </c>
      <c r="K40" t="s">
        <v>78</v>
      </c>
      <c r="L40" s="26">
        <v>2.5999999999999999E-2</v>
      </c>
      <c r="M40" s="26">
        <v>0</v>
      </c>
      <c r="N40" s="26">
        <v>2.5999999999999999E-2</v>
      </c>
      <c r="O40" s="26">
        <v>5.2999999999999999E-2</v>
      </c>
      <c r="P40" t="s">
        <v>78</v>
      </c>
      <c r="Q40" s="1">
        <v>55</v>
      </c>
      <c r="R40" t="s">
        <v>172</v>
      </c>
      <c r="S40" s="26">
        <v>132</v>
      </c>
      <c r="T40" t="s">
        <v>261</v>
      </c>
      <c r="U40" t="s">
        <v>80</v>
      </c>
      <c r="V40">
        <v>8</v>
      </c>
      <c r="W40" t="s">
        <v>261</v>
      </c>
      <c r="X40" t="s">
        <v>261</v>
      </c>
      <c r="Y40" t="s">
        <v>164</v>
      </c>
      <c r="Z40" t="s">
        <v>80</v>
      </c>
      <c r="AA40" t="s">
        <v>166</v>
      </c>
      <c r="AB40" t="s">
        <v>261</v>
      </c>
      <c r="AC40" t="s">
        <v>80</v>
      </c>
      <c r="AD40" t="s">
        <v>5</v>
      </c>
      <c r="AE40" t="s">
        <v>80</v>
      </c>
      <c r="AF40" s="86" t="s">
        <v>375</v>
      </c>
      <c r="AG40" t="s">
        <v>80</v>
      </c>
      <c r="AH40" t="s">
        <v>80</v>
      </c>
      <c r="AI40" t="s">
        <v>261</v>
      </c>
      <c r="AJ40" t="s">
        <v>261</v>
      </c>
      <c r="AK40" t="s">
        <v>261</v>
      </c>
      <c r="AL40" t="s">
        <v>261</v>
      </c>
      <c r="AM40" t="s">
        <v>80</v>
      </c>
      <c r="AN40" t="s">
        <v>82</v>
      </c>
      <c r="AO40" t="s">
        <v>157</v>
      </c>
      <c r="AP40" t="s">
        <v>80</v>
      </c>
      <c r="AQ40">
        <v>0.23</v>
      </c>
      <c r="AR40" t="s">
        <v>261</v>
      </c>
      <c r="AS40" t="s">
        <v>261</v>
      </c>
      <c r="AT40" t="s">
        <v>261</v>
      </c>
      <c r="AU40" t="s">
        <v>261</v>
      </c>
      <c r="AV40" t="s">
        <v>261</v>
      </c>
    </row>
    <row r="41" spans="1:48" x14ac:dyDescent="0.25">
      <c r="A41" s="26" t="s">
        <v>314</v>
      </c>
      <c r="B41" t="s">
        <v>279</v>
      </c>
      <c r="C41" t="s">
        <v>77</v>
      </c>
      <c r="D41" t="s">
        <v>94</v>
      </c>
      <c r="E41" t="s">
        <v>97</v>
      </c>
      <c r="F41" t="s">
        <v>79</v>
      </c>
      <c r="G41" t="s">
        <v>78</v>
      </c>
      <c r="H41" t="s">
        <v>78</v>
      </c>
      <c r="I41" t="s">
        <v>78</v>
      </c>
      <c r="J41">
        <v>15</v>
      </c>
      <c r="K41" t="s">
        <v>78</v>
      </c>
      <c r="L41" s="26">
        <v>7.0000000000000001E-3</v>
      </c>
      <c r="M41" s="26">
        <v>0</v>
      </c>
      <c r="N41" s="26">
        <v>7.0000000000000001E-3</v>
      </c>
      <c r="O41" s="26">
        <v>3.5000000000000003E-2</v>
      </c>
      <c r="P41" t="s">
        <v>78</v>
      </c>
      <c r="Q41" s="1">
        <v>55</v>
      </c>
      <c r="R41" t="s">
        <v>172</v>
      </c>
      <c r="S41" s="26">
        <v>136</v>
      </c>
      <c r="T41" t="s">
        <v>261</v>
      </c>
      <c r="U41" t="s">
        <v>80</v>
      </c>
      <c r="V41">
        <v>8</v>
      </c>
      <c r="W41" t="s">
        <v>261</v>
      </c>
      <c r="X41" t="s">
        <v>261</v>
      </c>
      <c r="Y41" t="s">
        <v>164</v>
      </c>
      <c r="Z41" t="s">
        <v>80</v>
      </c>
      <c r="AA41" t="s">
        <v>166</v>
      </c>
      <c r="AB41" t="s">
        <v>261</v>
      </c>
      <c r="AC41" t="s">
        <v>80</v>
      </c>
      <c r="AD41" t="s">
        <v>5</v>
      </c>
      <c r="AE41" t="s">
        <v>80</v>
      </c>
      <c r="AF41" s="86" t="s">
        <v>374</v>
      </c>
      <c r="AG41" t="s">
        <v>80</v>
      </c>
      <c r="AH41" t="s">
        <v>80</v>
      </c>
      <c r="AI41" t="s">
        <v>261</v>
      </c>
      <c r="AJ41" t="s">
        <v>261</v>
      </c>
      <c r="AK41" t="s">
        <v>261</v>
      </c>
      <c r="AL41" t="s">
        <v>261</v>
      </c>
      <c r="AM41" t="s">
        <v>80</v>
      </c>
      <c r="AN41" t="s">
        <v>82</v>
      </c>
      <c r="AO41" t="s">
        <v>157</v>
      </c>
      <c r="AP41" t="s">
        <v>80</v>
      </c>
      <c r="AQ41">
        <v>0.23</v>
      </c>
      <c r="AR41" t="s">
        <v>261</v>
      </c>
      <c r="AS41" t="s">
        <v>261</v>
      </c>
      <c r="AT41" t="s">
        <v>261</v>
      </c>
      <c r="AU41" t="s">
        <v>261</v>
      </c>
      <c r="AV41" t="s">
        <v>261</v>
      </c>
    </row>
    <row r="42" spans="1:48" x14ac:dyDescent="0.25">
      <c r="A42" s="26" t="s">
        <v>315</v>
      </c>
      <c r="B42" t="s">
        <v>279</v>
      </c>
      <c r="C42" t="s">
        <v>77</v>
      </c>
      <c r="D42" t="s">
        <v>94</v>
      </c>
      <c r="E42" t="s">
        <v>97</v>
      </c>
      <c r="F42" t="s">
        <v>79</v>
      </c>
      <c r="G42" t="s">
        <v>78</v>
      </c>
      <c r="H42" t="s">
        <v>78</v>
      </c>
      <c r="I42" t="s">
        <v>78</v>
      </c>
      <c r="J42">
        <v>15</v>
      </c>
      <c r="K42" t="s">
        <v>78</v>
      </c>
      <c r="L42" s="26">
        <v>2.5999999999999999E-2</v>
      </c>
      <c r="M42" s="26">
        <v>0</v>
      </c>
      <c r="N42" s="26">
        <v>2.5999999999999999E-2</v>
      </c>
      <c r="O42" s="26">
        <v>5.2999999999999999E-2</v>
      </c>
      <c r="P42" t="s">
        <v>78</v>
      </c>
      <c r="Q42" s="1">
        <v>55</v>
      </c>
      <c r="R42" t="s">
        <v>172</v>
      </c>
      <c r="S42" s="26">
        <v>132</v>
      </c>
      <c r="T42" t="s">
        <v>261</v>
      </c>
      <c r="U42" t="s">
        <v>80</v>
      </c>
      <c r="V42">
        <v>8</v>
      </c>
      <c r="W42" t="s">
        <v>261</v>
      </c>
      <c r="X42" t="s">
        <v>261</v>
      </c>
      <c r="Y42" t="s">
        <v>164</v>
      </c>
      <c r="Z42" t="s">
        <v>80</v>
      </c>
      <c r="AA42" t="s">
        <v>166</v>
      </c>
      <c r="AB42" t="s">
        <v>261</v>
      </c>
      <c r="AC42" t="s">
        <v>80</v>
      </c>
      <c r="AD42" t="s">
        <v>5</v>
      </c>
      <c r="AE42" t="s">
        <v>80</v>
      </c>
      <c r="AF42" s="86" t="s">
        <v>375</v>
      </c>
      <c r="AG42" t="s">
        <v>80</v>
      </c>
      <c r="AH42" t="s">
        <v>80</v>
      </c>
      <c r="AI42" t="s">
        <v>261</v>
      </c>
      <c r="AJ42" t="s">
        <v>261</v>
      </c>
      <c r="AK42" t="s">
        <v>261</v>
      </c>
      <c r="AL42" t="s">
        <v>261</v>
      </c>
      <c r="AM42" t="s">
        <v>80</v>
      </c>
      <c r="AN42" t="s">
        <v>82</v>
      </c>
      <c r="AO42" t="s">
        <v>157</v>
      </c>
      <c r="AP42" t="s">
        <v>80</v>
      </c>
      <c r="AQ42">
        <v>0.23</v>
      </c>
      <c r="AR42" t="s">
        <v>261</v>
      </c>
      <c r="AS42" t="s">
        <v>261</v>
      </c>
      <c r="AT42" t="s">
        <v>261</v>
      </c>
      <c r="AU42" t="s">
        <v>261</v>
      </c>
      <c r="AV42" t="s">
        <v>261</v>
      </c>
    </row>
    <row r="43" spans="1:48" x14ac:dyDescent="0.25">
      <c r="A43" s="26" t="s">
        <v>316</v>
      </c>
      <c r="B43" t="s">
        <v>279</v>
      </c>
      <c r="C43" t="s">
        <v>77</v>
      </c>
      <c r="D43" t="s">
        <v>94</v>
      </c>
      <c r="E43" t="s">
        <v>97</v>
      </c>
      <c r="F43" t="s">
        <v>79</v>
      </c>
      <c r="G43" t="s">
        <v>78</v>
      </c>
      <c r="H43" t="s">
        <v>78</v>
      </c>
      <c r="I43" t="s">
        <v>78</v>
      </c>
      <c r="J43">
        <v>2</v>
      </c>
      <c r="K43" t="s">
        <v>78</v>
      </c>
      <c r="L43" s="26">
        <v>1.0999999999999999E-2</v>
      </c>
      <c r="M43" s="26">
        <v>5.0999999999999997E-2</v>
      </c>
      <c r="N43" s="26">
        <v>1.0999999999999999E-2</v>
      </c>
      <c r="O43" s="26">
        <v>0.1</v>
      </c>
      <c r="P43" t="s">
        <v>78</v>
      </c>
      <c r="Q43" s="1">
        <v>55</v>
      </c>
      <c r="R43" t="s">
        <v>172</v>
      </c>
      <c r="S43" s="26">
        <v>123</v>
      </c>
      <c r="T43" t="s">
        <v>261</v>
      </c>
      <c r="U43" t="s">
        <v>80</v>
      </c>
      <c r="V43">
        <v>8</v>
      </c>
      <c r="W43" t="s">
        <v>261</v>
      </c>
      <c r="X43" t="s">
        <v>261</v>
      </c>
      <c r="Y43" t="s">
        <v>164</v>
      </c>
      <c r="Z43" t="s">
        <v>80</v>
      </c>
      <c r="AA43" t="s">
        <v>166</v>
      </c>
      <c r="AB43" t="s">
        <v>261</v>
      </c>
      <c r="AC43" t="s">
        <v>80</v>
      </c>
      <c r="AD43" t="s">
        <v>5</v>
      </c>
      <c r="AE43" t="s">
        <v>80</v>
      </c>
      <c r="AF43" s="86" t="s">
        <v>372</v>
      </c>
      <c r="AG43" t="s">
        <v>80</v>
      </c>
      <c r="AH43" t="s">
        <v>80</v>
      </c>
      <c r="AI43" t="s">
        <v>261</v>
      </c>
      <c r="AJ43" t="s">
        <v>261</v>
      </c>
      <c r="AK43" t="s">
        <v>261</v>
      </c>
      <c r="AL43" t="s">
        <v>261</v>
      </c>
      <c r="AM43" t="s">
        <v>80</v>
      </c>
      <c r="AN43" t="s">
        <v>81</v>
      </c>
      <c r="AO43" t="s">
        <v>157</v>
      </c>
      <c r="AP43" t="s">
        <v>80</v>
      </c>
      <c r="AQ43">
        <v>0.23</v>
      </c>
      <c r="AR43" t="s">
        <v>261</v>
      </c>
      <c r="AS43" t="s">
        <v>261</v>
      </c>
      <c r="AT43" t="s">
        <v>261</v>
      </c>
      <c r="AU43" t="s">
        <v>261</v>
      </c>
      <c r="AV43" t="s">
        <v>261</v>
      </c>
    </row>
    <row r="44" spans="1:48" x14ac:dyDescent="0.25">
      <c r="A44" s="26" t="s">
        <v>317</v>
      </c>
      <c r="B44" t="s">
        <v>279</v>
      </c>
      <c r="C44" t="s">
        <v>77</v>
      </c>
      <c r="D44" t="s">
        <v>94</v>
      </c>
      <c r="E44" t="s">
        <v>97</v>
      </c>
      <c r="F44" t="s">
        <v>79</v>
      </c>
      <c r="G44" t="s">
        <v>78</v>
      </c>
      <c r="H44" t="s">
        <v>78</v>
      </c>
      <c r="I44" t="s">
        <v>78</v>
      </c>
      <c r="J44">
        <v>4</v>
      </c>
      <c r="K44" t="s">
        <v>78</v>
      </c>
      <c r="L44" s="26">
        <v>1.7000000000000001E-2</v>
      </c>
      <c r="M44" s="26">
        <v>0</v>
      </c>
      <c r="N44" s="26">
        <v>1.7000000000000001E-2</v>
      </c>
      <c r="O44" s="26">
        <v>1.6E-2</v>
      </c>
      <c r="P44" t="s">
        <v>78</v>
      </c>
      <c r="Q44" s="1">
        <v>55</v>
      </c>
      <c r="R44" t="s">
        <v>172</v>
      </c>
      <c r="S44" s="26">
        <v>124</v>
      </c>
      <c r="T44" t="s">
        <v>261</v>
      </c>
      <c r="U44" t="s">
        <v>80</v>
      </c>
      <c r="V44">
        <v>8</v>
      </c>
      <c r="W44" t="s">
        <v>261</v>
      </c>
      <c r="X44" t="s">
        <v>261</v>
      </c>
      <c r="Y44" t="s">
        <v>164</v>
      </c>
      <c r="Z44" t="s">
        <v>80</v>
      </c>
      <c r="AA44" t="s">
        <v>166</v>
      </c>
      <c r="AB44" t="s">
        <v>261</v>
      </c>
      <c r="AC44" t="s">
        <v>80</v>
      </c>
      <c r="AD44" t="s">
        <v>5</v>
      </c>
      <c r="AE44" t="s">
        <v>80</v>
      </c>
      <c r="AF44" s="86" t="s">
        <v>373</v>
      </c>
      <c r="AG44" t="s">
        <v>80</v>
      </c>
      <c r="AH44" t="s">
        <v>80</v>
      </c>
      <c r="AI44" t="s">
        <v>261</v>
      </c>
      <c r="AJ44" t="s">
        <v>261</v>
      </c>
      <c r="AK44" t="s">
        <v>261</v>
      </c>
      <c r="AL44" t="s">
        <v>261</v>
      </c>
      <c r="AM44" t="s">
        <v>80</v>
      </c>
      <c r="AN44" t="s">
        <v>81</v>
      </c>
      <c r="AO44" t="s">
        <v>157</v>
      </c>
      <c r="AP44" t="s">
        <v>80</v>
      </c>
      <c r="AQ44">
        <v>0.23</v>
      </c>
      <c r="AR44" t="s">
        <v>261</v>
      </c>
      <c r="AS44" t="s">
        <v>261</v>
      </c>
      <c r="AT44" t="s">
        <v>261</v>
      </c>
      <c r="AU44" t="s">
        <v>261</v>
      </c>
      <c r="AV44" t="s">
        <v>261</v>
      </c>
    </row>
    <row r="45" spans="1:48" x14ac:dyDescent="0.25">
      <c r="A45" s="26" t="s">
        <v>318</v>
      </c>
      <c r="B45" t="s">
        <v>279</v>
      </c>
      <c r="C45" t="s">
        <v>77</v>
      </c>
      <c r="D45" t="s">
        <v>94</v>
      </c>
      <c r="E45" t="s">
        <v>97</v>
      </c>
      <c r="F45" t="s">
        <v>79</v>
      </c>
      <c r="G45" t="s">
        <v>78</v>
      </c>
      <c r="H45" t="s">
        <v>78</v>
      </c>
      <c r="I45" t="s">
        <v>78</v>
      </c>
      <c r="J45">
        <v>6</v>
      </c>
      <c r="K45" t="s">
        <v>78</v>
      </c>
      <c r="L45" s="26">
        <v>1.7000000000000001E-2</v>
      </c>
      <c r="M45" s="26">
        <v>0</v>
      </c>
      <c r="N45" s="26">
        <v>1.7000000000000001E-2</v>
      </c>
      <c r="O45" s="26">
        <v>1.6E-2</v>
      </c>
      <c r="P45" t="s">
        <v>78</v>
      </c>
      <c r="Q45" s="1">
        <v>55</v>
      </c>
      <c r="R45" t="s">
        <v>172</v>
      </c>
      <c r="S45" s="26">
        <v>123</v>
      </c>
      <c r="T45" t="s">
        <v>261</v>
      </c>
      <c r="U45" t="s">
        <v>80</v>
      </c>
      <c r="V45">
        <v>8</v>
      </c>
      <c r="W45" t="s">
        <v>261</v>
      </c>
      <c r="X45" t="s">
        <v>261</v>
      </c>
      <c r="Y45" t="s">
        <v>164</v>
      </c>
      <c r="Z45" t="s">
        <v>80</v>
      </c>
      <c r="AA45" t="s">
        <v>166</v>
      </c>
      <c r="AB45" t="s">
        <v>261</v>
      </c>
      <c r="AC45" t="s">
        <v>80</v>
      </c>
      <c r="AD45" t="s">
        <v>5</v>
      </c>
      <c r="AE45" t="s">
        <v>80</v>
      </c>
      <c r="AF45" s="86" t="s">
        <v>373</v>
      </c>
      <c r="AG45" t="s">
        <v>80</v>
      </c>
      <c r="AH45" t="s">
        <v>80</v>
      </c>
      <c r="AI45" t="s">
        <v>261</v>
      </c>
      <c r="AJ45" t="s">
        <v>261</v>
      </c>
      <c r="AK45" t="s">
        <v>261</v>
      </c>
      <c r="AL45" t="s">
        <v>261</v>
      </c>
      <c r="AM45" t="s">
        <v>80</v>
      </c>
      <c r="AN45" t="s">
        <v>81</v>
      </c>
      <c r="AO45" t="s">
        <v>157</v>
      </c>
      <c r="AP45" t="s">
        <v>80</v>
      </c>
      <c r="AQ45">
        <v>0.23</v>
      </c>
      <c r="AR45" t="s">
        <v>261</v>
      </c>
      <c r="AS45" t="s">
        <v>261</v>
      </c>
      <c r="AT45" t="s">
        <v>261</v>
      </c>
      <c r="AU45" t="s">
        <v>261</v>
      </c>
      <c r="AV45" t="s">
        <v>261</v>
      </c>
    </row>
    <row r="46" spans="1:48" x14ac:dyDescent="0.25">
      <c r="A46" s="26" t="s">
        <v>319</v>
      </c>
      <c r="B46" t="s">
        <v>279</v>
      </c>
      <c r="C46" t="s">
        <v>77</v>
      </c>
      <c r="D46" t="s">
        <v>94</v>
      </c>
      <c r="E46" t="s">
        <v>97</v>
      </c>
      <c r="F46" t="s">
        <v>79</v>
      </c>
      <c r="G46" t="s">
        <v>78</v>
      </c>
      <c r="H46" t="s">
        <v>78</v>
      </c>
      <c r="I46" t="s">
        <v>78</v>
      </c>
      <c r="J46">
        <v>8</v>
      </c>
      <c r="K46" t="s">
        <v>78</v>
      </c>
      <c r="L46" s="26">
        <v>1.2999999999999999E-2</v>
      </c>
      <c r="M46" s="26">
        <v>0</v>
      </c>
      <c r="N46" s="26">
        <v>1.2999999999999999E-2</v>
      </c>
      <c r="O46" s="26">
        <v>1.7000000000000001E-2</v>
      </c>
      <c r="P46" t="s">
        <v>78</v>
      </c>
      <c r="Q46" s="1">
        <v>55</v>
      </c>
      <c r="R46" t="s">
        <v>172</v>
      </c>
      <c r="S46" s="26">
        <v>134</v>
      </c>
      <c r="T46" t="s">
        <v>261</v>
      </c>
      <c r="U46" t="s">
        <v>80</v>
      </c>
      <c r="V46">
        <v>8</v>
      </c>
      <c r="W46" t="s">
        <v>261</v>
      </c>
      <c r="X46" t="s">
        <v>261</v>
      </c>
      <c r="Y46" t="s">
        <v>164</v>
      </c>
      <c r="Z46" t="s">
        <v>80</v>
      </c>
      <c r="AA46" t="s">
        <v>166</v>
      </c>
      <c r="AB46" t="s">
        <v>261</v>
      </c>
      <c r="AC46" t="s">
        <v>80</v>
      </c>
      <c r="AD46" t="s">
        <v>5</v>
      </c>
      <c r="AE46" t="s">
        <v>80</v>
      </c>
      <c r="AF46" s="86" t="s">
        <v>373</v>
      </c>
      <c r="AG46" t="s">
        <v>80</v>
      </c>
      <c r="AH46" t="s">
        <v>80</v>
      </c>
      <c r="AI46" t="s">
        <v>261</v>
      </c>
      <c r="AJ46" t="s">
        <v>261</v>
      </c>
      <c r="AK46" t="s">
        <v>261</v>
      </c>
      <c r="AL46" t="s">
        <v>261</v>
      </c>
      <c r="AM46" t="s">
        <v>80</v>
      </c>
      <c r="AN46" t="s">
        <v>81</v>
      </c>
      <c r="AO46" t="s">
        <v>157</v>
      </c>
      <c r="AP46" t="s">
        <v>80</v>
      </c>
      <c r="AQ46">
        <v>0.23</v>
      </c>
      <c r="AR46" t="s">
        <v>261</v>
      </c>
      <c r="AS46" t="s">
        <v>261</v>
      </c>
      <c r="AT46" t="s">
        <v>261</v>
      </c>
      <c r="AU46" t="s">
        <v>261</v>
      </c>
      <c r="AV46" t="s">
        <v>261</v>
      </c>
    </row>
    <row r="47" spans="1:48" x14ac:dyDescent="0.25">
      <c r="A47" s="26" t="s">
        <v>320</v>
      </c>
      <c r="B47" t="s">
        <v>279</v>
      </c>
      <c r="C47" t="s">
        <v>77</v>
      </c>
      <c r="D47" t="s">
        <v>94</v>
      </c>
      <c r="E47" t="s">
        <v>97</v>
      </c>
      <c r="F47" t="s">
        <v>79</v>
      </c>
      <c r="G47" t="s">
        <v>78</v>
      </c>
      <c r="H47" t="s">
        <v>78</v>
      </c>
      <c r="I47" t="s">
        <v>78</v>
      </c>
      <c r="J47">
        <v>11</v>
      </c>
      <c r="K47" t="s">
        <v>78</v>
      </c>
      <c r="L47" s="26">
        <v>7.0000000000000001E-3</v>
      </c>
      <c r="M47" s="26">
        <v>0</v>
      </c>
      <c r="N47" s="26">
        <v>7.0000000000000001E-3</v>
      </c>
      <c r="O47" s="26">
        <v>3.5000000000000003E-2</v>
      </c>
      <c r="P47" t="s">
        <v>78</v>
      </c>
      <c r="Q47" s="1">
        <v>55</v>
      </c>
      <c r="R47" t="s">
        <v>172</v>
      </c>
      <c r="S47" s="26">
        <v>131</v>
      </c>
      <c r="T47" t="s">
        <v>261</v>
      </c>
      <c r="U47" t="s">
        <v>80</v>
      </c>
      <c r="V47">
        <v>8</v>
      </c>
      <c r="W47" t="s">
        <v>261</v>
      </c>
      <c r="X47" t="s">
        <v>261</v>
      </c>
      <c r="Y47" t="s">
        <v>164</v>
      </c>
      <c r="Z47" t="s">
        <v>80</v>
      </c>
      <c r="AA47" t="s">
        <v>166</v>
      </c>
      <c r="AB47" t="s">
        <v>261</v>
      </c>
      <c r="AC47" t="s">
        <v>80</v>
      </c>
      <c r="AD47" t="s">
        <v>5</v>
      </c>
      <c r="AE47" t="s">
        <v>80</v>
      </c>
      <c r="AF47" s="86" t="s">
        <v>374</v>
      </c>
      <c r="AG47" t="s">
        <v>80</v>
      </c>
      <c r="AH47" t="s">
        <v>80</v>
      </c>
      <c r="AI47" t="s">
        <v>261</v>
      </c>
      <c r="AJ47" t="s">
        <v>261</v>
      </c>
      <c r="AK47" t="s">
        <v>261</v>
      </c>
      <c r="AL47" t="s">
        <v>261</v>
      </c>
      <c r="AM47" t="s">
        <v>80</v>
      </c>
      <c r="AN47" t="s">
        <v>82</v>
      </c>
      <c r="AO47" t="s">
        <v>157</v>
      </c>
      <c r="AP47" t="s">
        <v>80</v>
      </c>
      <c r="AQ47">
        <v>0.23</v>
      </c>
      <c r="AR47" t="s">
        <v>261</v>
      </c>
      <c r="AS47" t="s">
        <v>261</v>
      </c>
      <c r="AT47" t="s">
        <v>261</v>
      </c>
      <c r="AU47" t="s">
        <v>261</v>
      </c>
      <c r="AV47" t="s">
        <v>261</v>
      </c>
    </row>
    <row r="48" spans="1:48" x14ac:dyDescent="0.25">
      <c r="A48" s="26" t="s">
        <v>321</v>
      </c>
      <c r="B48" t="s">
        <v>279</v>
      </c>
      <c r="C48" t="s">
        <v>77</v>
      </c>
      <c r="D48" t="s">
        <v>94</v>
      </c>
      <c r="E48" t="s">
        <v>97</v>
      </c>
      <c r="F48" t="s">
        <v>79</v>
      </c>
      <c r="G48" t="s">
        <v>78</v>
      </c>
      <c r="H48" t="s">
        <v>78</v>
      </c>
      <c r="I48" t="s">
        <v>78</v>
      </c>
      <c r="J48">
        <v>11</v>
      </c>
      <c r="K48" t="s">
        <v>78</v>
      </c>
      <c r="L48" s="26">
        <v>2.5999999999999999E-2</v>
      </c>
      <c r="M48" s="26">
        <v>0</v>
      </c>
      <c r="N48" s="26">
        <v>2.5999999999999999E-2</v>
      </c>
      <c r="O48" s="26">
        <v>5.2999999999999999E-2</v>
      </c>
      <c r="P48" t="s">
        <v>78</v>
      </c>
      <c r="Q48" s="1">
        <v>55</v>
      </c>
      <c r="R48" t="s">
        <v>172</v>
      </c>
      <c r="S48" s="26">
        <v>129</v>
      </c>
      <c r="T48" t="s">
        <v>261</v>
      </c>
      <c r="U48" t="s">
        <v>80</v>
      </c>
      <c r="V48">
        <v>8</v>
      </c>
      <c r="W48" t="s">
        <v>261</v>
      </c>
      <c r="X48" t="s">
        <v>261</v>
      </c>
      <c r="Y48" t="s">
        <v>164</v>
      </c>
      <c r="Z48" t="s">
        <v>80</v>
      </c>
      <c r="AA48" t="s">
        <v>166</v>
      </c>
      <c r="AB48" t="s">
        <v>261</v>
      </c>
      <c r="AC48" t="s">
        <v>80</v>
      </c>
      <c r="AD48" t="s">
        <v>5</v>
      </c>
      <c r="AE48" t="s">
        <v>80</v>
      </c>
      <c r="AF48" s="86" t="s">
        <v>375</v>
      </c>
      <c r="AG48" t="s">
        <v>80</v>
      </c>
      <c r="AH48" t="s">
        <v>80</v>
      </c>
      <c r="AI48" t="s">
        <v>261</v>
      </c>
      <c r="AJ48" t="s">
        <v>261</v>
      </c>
      <c r="AK48" t="s">
        <v>261</v>
      </c>
      <c r="AL48" t="s">
        <v>261</v>
      </c>
      <c r="AM48" t="s">
        <v>80</v>
      </c>
      <c r="AN48" t="s">
        <v>82</v>
      </c>
      <c r="AO48" t="s">
        <v>157</v>
      </c>
      <c r="AP48" t="s">
        <v>80</v>
      </c>
      <c r="AQ48">
        <v>0.23</v>
      </c>
      <c r="AR48" t="s">
        <v>261</v>
      </c>
      <c r="AS48" t="s">
        <v>261</v>
      </c>
      <c r="AT48" t="s">
        <v>261</v>
      </c>
      <c r="AU48" t="s">
        <v>261</v>
      </c>
      <c r="AV48" t="s">
        <v>261</v>
      </c>
    </row>
    <row r="49" spans="1:48" x14ac:dyDescent="0.25">
      <c r="A49" s="26" t="s">
        <v>322</v>
      </c>
      <c r="B49" t="s">
        <v>279</v>
      </c>
      <c r="C49" t="s">
        <v>77</v>
      </c>
      <c r="D49" t="s">
        <v>94</v>
      </c>
      <c r="E49" t="s">
        <v>97</v>
      </c>
      <c r="F49" t="s">
        <v>79</v>
      </c>
      <c r="G49" t="s">
        <v>78</v>
      </c>
      <c r="H49" t="s">
        <v>78</v>
      </c>
      <c r="I49" t="s">
        <v>78</v>
      </c>
      <c r="J49">
        <v>13</v>
      </c>
      <c r="K49" t="s">
        <v>78</v>
      </c>
      <c r="L49" s="26">
        <v>7.0000000000000001E-3</v>
      </c>
      <c r="M49" s="26">
        <v>0</v>
      </c>
      <c r="N49" s="26">
        <v>7.0000000000000001E-3</v>
      </c>
      <c r="O49" s="26">
        <v>3.5000000000000003E-2</v>
      </c>
      <c r="P49" t="s">
        <v>78</v>
      </c>
      <c r="Q49" s="1">
        <v>55</v>
      </c>
      <c r="R49" t="s">
        <v>172</v>
      </c>
      <c r="S49" s="26">
        <v>136</v>
      </c>
      <c r="T49" t="s">
        <v>261</v>
      </c>
      <c r="U49" t="s">
        <v>80</v>
      </c>
      <c r="V49">
        <v>8</v>
      </c>
      <c r="W49" t="s">
        <v>261</v>
      </c>
      <c r="X49" t="s">
        <v>261</v>
      </c>
      <c r="Y49" t="s">
        <v>164</v>
      </c>
      <c r="Z49" t="s">
        <v>80</v>
      </c>
      <c r="AA49" t="s">
        <v>166</v>
      </c>
      <c r="AB49" t="s">
        <v>261</v>
      </c>
      <c r="AC49" t="s">
        <v>80</v>
      </c>
      <c r="AD49" t="s">
        <v>5</v>
      </c>
      <c r="AE49" t="s">
        <v>80</v>
      </c>
      <c r="AF49" s="86" t="s">
        <v>374</v>
      </c>
      <c r="AG49" t="s">
        <v>80</v>
      </c>
      <c r="AH49" t="s">
        <v>80</v>
      </c>
      <c r="AI49" t="s">
        <v>261</v>
      </c>
      <c r="AJ49" t="s">
        <v>261</v>
      </c>
      <c r="AK49" t="s">
        <v>261</v>
      </c>
      <c r="AL49" t="s">
        <v>261</v>
      </c>
      <c r="AM49" t="s">
        <v>80</v>
      </c>
      <c r="AN49" t="s">
        <v>82</v>
      </c>
      <c r="AO49" t="s">
        <v>157</v>
      </c>
      <c r="AP49" t="s">
        <v>80</v>
      </c>
      <c r="AQ49">
        <v>0.23</v>
      </c>
      <c r="AR49" t="s">
        <v>261</v>
      </c>
      <c r="AS49" t="s">
        <v>261</v>
      </c>
      <c r="AT49" t="s">
        <v>261</v>
      </c>
      <c r="AU49" t="s">
        <v>261</v>
      </c>
      <c r="AV49" t="s">
        <v>261</v>
      </c>
    </row>
    <row r="50" spans="1:48" x14ac:dyDescent="0.25">
      <c r="A50" s="26" t="s">
        <v>323</v>
      </c>
      <c r="B50" t="s">
        <v>279</v>
      </c>
      <c r="C50" t="s">
        <v>77</v>
      </c>
      <c r="D50" t="s">
        <v>94</v>
      </c>
      <c r="E50" t="s">
        <v>97</v>
      </c>
      <c r="F50" t="s">
        <v>79</v>
      </c>
      <c r="G50" t="s">
        <v>78</v>
      </c>
      <c r="H50" t="s">
        <v>78</v>
      </c>
      <c r="I50" t="s">
        <v>78</v>
      </c>
      <c r="J50">
        <v>13</v>
      </c>
      <c r="K50" t="s">
        <v>78</v>
      </c>
      <c r="L50" s="26">
        <v>2.5999999999999999E-2</v>
      </c>
      <c r="M50" s="26">
        <v>0</v>
      </c>
      <c r="N50" s="26">
        <v>2.5999999999999999E-2</v>
      </c>
      <c r="O50" s="26">
        <v>5.2999999999999999E-2</v>
      </c>
      <c r="P50" t="s">
        <v>78</v>
      </c>
      <c r="Q50" s="1">
        <v>55</v>
      </c>
      <c r="R50" t="s">
        <v>172</v>
      </c>
      <c r="S50" s="26">
        <v>132</v>
      </c>
      <c r="T50" t="s">
        <v>261</v>
      </c>
      <c r="U50" t="s">
        <v>80</v>
      </c>
      <c r="V50">
        <v>8</v>
      </c>
      <c r="W50" t="s">
        <v>261</v>
      </c>
      <c r="X50" t="s">
        <v>261</v>
      </c>
      <c r="Y50" t="s">
        <v>164</v>
      </c>
      <c r="Z50" t="s">
        <v>80</v>
      </c>
      <c r="AA50" t="s">
        <v>166</v>
      </c>
      <c r="AB50" t="s">
        <v>261</v>
      </c>
      <c r="AC50" t="s">
        <v>80</v>
      </c>
      <c r="AD50" t="s">
        <v>5</v>
      </c>
      <c r="AE50" t="s">
        <v>80</v>
      </c>
      <c r="AF50" s="86" t="s">
        <v>375</v>
      </c>
      <c r="AG50" t="s">
        <v>80</v>
      </c>
      <c r="AH50" t="s">
        <v>80</v>
      </c>
      <c r="AI50" t="s">
        <v>261</v>
      </c>
      <c r="AJ50" t="s">
        <v>261</v>
      </c>
      <c r="AK50" t="s">
        <v>261</v>
      </c>
      <c r="AL50" t="s">
        <v>261</v>
      </c>
      <c r="AM50" t="s">
        <v>80</v>
      </c>
      <c r="AN50" t="s">
        <v>82</v>
      </c>
      <c r="AO50" t="s">
        <v>157</v>
      </c>
      <c r="AP50" t="s">
        <v>80</v>
      </c>
      <c r="AQ50">
        <v>0.23</v>
      </c>
      <c r="AR50" t="s">
        <v>261</v>
      </c>
      <c r="AS50" t="s">
        <v>261</v>
      </c>
      <c r="AT50" t="s">
        <v>261</v>
      </c>
      <c r="AU50" t="s">
        <v>261</v>
      </c>
      <c r="AV50" t="s">
        <v>261</v>
      </c>
    </row>
    <row r="51" spans="1:48" x14ac:dyDescent="0.25">
      <c r="A51" s="26" t="s">
        <v>324</v>
      </c>
      <c r="B51" t="s">
        <v>279</v>
      </c>
      <c r="C51" t="s">
        <v>77</v>
      </c>
      <c r="D51" t="s">
        <v>94</v>
      </c>
      <c r="E51" t="s">
        <v>97</v>
      </c>
      <c r="F51" t="s">
        <v>79</v>
      </c>
      <c r="G51" t="s">
        <v>78</v>
      </c>
      <c r="H51" t="s">
        <v>78</v>
      </c>
      <c r="I51" t="s">
        <v>78</v>
      </c>
      <c r="J51">
        <v>15</v>
      </c>
      <c r="K51" t="s">
        <v>78</v>
      </c>
      <c r="L51" s="26">
        <v>7.0000000000000001E-3</v>
      </c>
      <c r="M51" s="26">
        <v>0</v>
      </c>
      <c r="N51" s="26">
        <v>7.0000000000000001E-3</v>
      </c>
      <c r="O51" s="26">
        <v>3.5000000000000003E-2</v>
      </c>
      <c r="P51" t="s">
        <v>78</v>
      </c>
      <c r="Q51" s="1">
        <v>55</v>
      </c>
      <c r="R51" t="s">
        <v>172</v>
      </c>
      <c r="S51" s="26">
        <v>136</v>
      </c>
      <c r="T51" t="s">
        <v>261</v>
      </c>
      <c r="U51" t="s">
        <v>80</v>
      </c>
      <c r="V51">
        <v>8</v>
      </c>
      <c r="W51" t="s">
        <v>261</v>
      </c>
      <c r="X51" t="s">
        <v>261</v>
      </c>
      <c r="Y51" t="s">
        <v>164</v>
      </c>
      <c r="Z51" t="s">
        <v>80</v>
      </c>
      <c r="AA51" t="s">
        <v>166</v>
      </c>
      <c r="AB51" t="s">
        <v>261</v>
      </c>
      <c r="AC51" t="s">
        <v>80</v>
      </c>
      <c r="AD51" t="s">
        <v>5</v>
      </c>
      <c r="AE51" t="s">
        <v>80</v>
      </c>
      <c r="AF51" s="86" t="s">
        <v>374</v>
      </c>
      <c r="AG51" t="s">
        <v>80</v>
      </c>
      <c r="AH51" t="s">
        <v>80</v>
      </c>
      <c r="AI51" t="s">
        <v>261</v>
      </c>
      <c r="AJ51" t="s">
        <v>261</v>
      </c>
      <c r="AK51" t="s">
        <v>261</v>
      </c>
      <c r="AL51" t="s">
        <v>261</v>
      </c>
      <c r="AM51" t="s">
        <v>80</v>
      </c>
      <c r="AN51" t="s">
        <v>82</v>
      </c>
      <c r="AO51" t="s">
        <v>157</v>
      </c>
      <c r="AP51" t="s">
        <v>80</v>
      </c>
      <c r="AQ51">
        <v>0.23</v>
      </c>
      <c r="AR51" t="s">
        <v>261</v>
      </c>
      <c r="AS51" t="s">
        <v>261</v>
      </c>
      <c r="AT51" t="s">
        <v>261</v>
      </c>
      <c r="AU51" t="s">
        <v>261</v>
      </c>
      <c r="AV51" t="s">
        <v>261</v>
      </c>
    </row>
    <row r="52" spans="1:48" x14ac:dyDescent="0.25">
      <c r="A52" s="26" t="s">
        <v>325</v>
      </c>
      <c r="B52" t="s">
        <v>279</v>
      </c>
      <c r="C52" t="s">
        <v>77</v>
      </c>
      <c r="D52" t="s">
        <v>94</v>
      </c>
      <c r="E52" t="s">
        <v>97</v>
      </c>
      <c r="F52" t="s">
        <v>79</v>
      </c>
      <c r="G52" t="s">
        <v>78</v>
      </c>
      <c r="H52" t="s">
        <v>78</v>
      </c>
      <c r="I52" t="s">
        <v>78</v>
      </c>
      <c r="J52">
        <v>15</v>
      </c>
      <c r="K52" t="s">
        <v>78</v>
      </c>
      <c r="L52" s="26">
        <v>2.5999999999999999E-2</v>
      </c>
      <c r="M52" s="26">
        <v>0</v>
      </c>
      <c r="N52" s="26">
        <v>2.5999999999999999E-2</v>
      </c>
      <c r="O52" s="26">
        <v>5.2999999999999999E-2</v>
      </c>
      <c r="P52" t="s">
        <v>78</v>
      </c>
      <c r="Q52" s="1">
        <v>55</v>
      </c>
      <c r="R52" t="s">
        <v>172</v>
      </c>
      <c r="S52" s="26">
        <v>132</v>
      </c>
      <c r="T52" t="s">
        <v>261</v>
      </c>
      <c r="U52" t="s">
        <v>80</v>
      </c>
      <c r="V52">
        <v>8</v>
      </c>
      <c r="W52" t="s">
        <v>261</v>
      </c>
      <c r="X52" t="s">
        <v>261</v>
      </c>
      <c r="Y52" t="s">
        <v>164</v>
      </c>
      <c r="Z52" t="s">
        <v>80</v>
      </c>
      <c r="AA52" t="s">
        <v>166</v>
      </c>
      <c r="AB52" t="s">
        <v>261</v>
      </c>
      <c r="AC52" t="s">
        <v>80</v>
      </c>
      <c r="AD52" t="s">
        <v>5</v>
      </c>
      <c r="AE52" t="s">
        <v>80</v>
      </c>
      <c r="AF52" s="86" t="s">
        <v>375</v>
      </c>
      <c r="AG52" t="s">
        <v>80</v>
      </c>
      <c r="AH52" t="s">
        <v>80</v>
      </c>
      <c r="AI52" t="s">
        <v>261</v>
      </c>
      <c r="AJ52" t="s">
        <v>261</v>
      </c>
      <c r="AK52" t="s">
        <v>261</v>
      </c>
      <c r="AL52" t="s">
        <v>261</v>
      </c>
      <c r="AM52" t="s">
        <v>80</v>
      </c>
      <c r="AN52" t="s">
        <v>82</v>
      </c>
      <c r="AO52" t="s">
        <v>157</v>
      </c>
      <c r="AP52" t="s">
        <v>80</v>
      </c>
      <c r="AQ52">
        <v>0.23</v>
      </c>
      <c r="AR52" t="s">
        <v>261</v>
      </c>
      <c r="AS52" t="s">
        <v>261</v>
      </c>
      <c r="AT52" t="s">
        <v>261</v>
      </c>
      <c r="AU52" t="s">
        <v>261</v>
      </c>
      <c r="AV52" t="s">
        <v>261</v>
      </c>
    </row>
    <row r="53" spans="1:48" x14ac:dyDescent="0.25">
      <c r="A53" s="26" t="s">
        <v>326</v>
      </c>
      <c r="B53" t="s">
        <v>279</v>
      </c>
      <c r="C53" t="s">
        <v>77</v>
      </c>
      <c r="D53" t="s">
        <v>94</v>
      </c>
      <c r="E53" t="s">
        <v>97</v>
      </c>
      <c r="F53" t="s">
        <v>79</v>
      </c>
      <c r="G53" t="s">
        <v>78</v>
      </c>
      <c r="H53" t="s">
        <v>78</v>
      </c>
      <c r="I53" t="s">
        <v>78</v>
      </c>
      <c r="J53">
        <v>4</v>
      </c>
      <c r="K53" t="s">
        <v>78</v>
      </c>
      <c r="L53" s="26">
        <v>2.1999999999999999E-2</v>
      </c>
      <c r="M53" s="26">
        <v>0</v>
      </c>
      <c r="N53" s="26">
        <v>2.1999999999999999E-2</v>
      </c>
      <c r="O53" s="26">
        <v>4.0000000000000001E-3</v>
      </c>
      <c r="P53" t="s">
        <v>78</v>
      </c>
      <c r="Q53" s="1">
        <v>55</v>
      </c>
      <c r="R53" t="s">
        <v>172</v>
      </c>
      <c r="S53" s="26">
        <v>133</v>
      </c>
      <c r="T53" t="s">
        <v>261</v>
      </c>
      <c r="U53" t="s">
        <v>80</v>
      </c>
      <c r="V53">
        <v>8</v>
      </c>
      <c r="W53" t="s">
        <v>261</v>
      </c>
      <c r="X53" t="s">
        <v>261</v>
      </c>
      <c r="Y53" t="s">
        <v>163</v>
      </c>
      <c r="Z53" t="s">
        <v>261</v>
      </c>
      <c r="AA53" t="s">
        <v>261</v>
      </c>
      <c r="AB53" s="1" t="s">
        <v>78</v>
      </c>
      <c r="AC53" t="s">
        <v>261</v>
      </c>
      <c r="AD53" t="s">
        <v>261</v>
      </c>
      <c r="AE53" t="s">
        <v>261</v>
      </c>
      <c r="AF53" s="80" t="s">
        <v>261</v>
      </c>
      <c r="AG53" t="s">
        <v>80</v>
      </c>
      <c r="AH53" t="s">
        <v>261</v>
      </c>
      <c r="AI53" t="s">
        <v>78</v>
      </c>
      <c r="AJ53" t="s">
        <v>80</v>
      </c>
      <c r="AK53" t="s">
        <v>267</v>
      </c>
      <c r="AL53">
        <v>38</v>
      </c>
      <c r="AM53" t="s">
        <v>80</v>
      </c>
      <c r="AN53" t="s">
        <v>81</v>
      </c>
      <c r="AO53" t="s">
        <v>157</v>
      </c>
      <c r="AP53" t="s">
        <v>80</v>
      </c>
      <c r="AQ53">
        <v>0.23</v>
      </c>
      <c r="AR53" t="s">
        <v>208</v>
      </c>
      <c r="AS53" t="s">
        <v>163</v>
      </c>
      <c r="AT53" t="s">
        <v>80</v>
      </c>
      <c r="AU53" t="s">
        <v>166</v>
      </c>
      <c r="AV53" s="1" t="s">
        <v>78</v>
      </c>
    </row>
    <row r="54" spans="1:48" x14ac:dyDescent="0.25">
      <c r="A54" s="26" t="s">
        <v>327</v>
      </c>
      <c r="B54" t="s">
        <v>279</v>
      </c>
      <c r="C54" t="s">
        <v>77</v>
      </c>
      <c r="D54" t="s">
        <v>94</v>
      </c>
      <c r="E54" t="s">
        <v>97</v>
      </c>
      <c r="F54" t="s">
        <v>79</v>
      </c>
      <c r="G54" t="s">
        <v>78</v>
      </c>
      <c r="H54" t="s">
        <v>78</v>
      </c>
      <c r="I54" t="s">
        <v>78</v>
      </c>
      <c r="J54">
        <v>6</v>
      </c>
      <c r="K54" t="s">
        <v>78</v>
      </c>
      <c r="L54" s="26">
        <v>2.1999999999999999E-2</v>
      </c>
      <c r="M54" s="26">
        <v>0</v>
      </c>
      <c r="N54" s="26">
        <v>2.1999999999999999E-2</v>
      </c>
      <c r="O54" s="26">
        <v>4.0000000000000001E-3</v>
      </c>
      <c r="P54" t="s">
        <v>78</v>
      </c>
      <c r="Q54" s="1">
        <v>55</v>
      </c>
      <c r="R54" t="s">
        <v>172</v>
      </c>
      <c r="S54" s="26">
        <v>146</v>
      </c>
      <c r="T54" t="s">
        <v>261</v>
      </c>
      <c r="U54" t="s">
        <v>80</v>
      </c>
      <c r="V54">
        <v>8</v>
      </c>
      <c r="W54" t="s">
        <v>261</v>
      </c>
      <c r="X54" t="s">
        <v>261</v>
      </c>
      <c r="Y54" t="s">
        <v>163</v>
      </c>
      <c r="Z54" t="s">
        <v>261</v>
      </c>
      <c r="AA54" t="s">
        <v>261</v>
      </c>
      <c r="AB54" s="1" t="s">
        <v>78</v>
      </c>
      <c r="AC54" t="s">
        <v>261</v>
      </c>
      <c r="AD54" t="s">
        <v>261</v>
      </c>
      <c r="AE54" t="s">
        <v>261</v>
      </c>
      <c r="AF54" s="80" t="s">
        <v>261</v>
      </c>
      <c r="AG54" t="s">
        <v>80</v>
      </c>
      <c r="AH54" t="s">
        <v>261</v>
      </c>
      <c r="AI54" t="s">
        <v>78</v>
      </c>
      <c r="AJ54" t="s">
        <v>80</v>
      </c>
      <c r="AK54" t="s">
        <v>267</v>
      </c>
      <c r="AL54">
        <v>38</v>
      </c>
      <c r="AM54" t="s">
        <v>80</v>
      </c>
      <c r="AN54" t="s">
        <v>81</v>
      </c>
      <c r="AO54" t="s">
        <v>157</v>
      </c>
      <c r="AP54" t="s">
        <v>80</v>
      </c>
      <c r="AQ54">
        <v>0.23</v>
      </c>
      <c r="AR54" t="s">
        <v>208</v>
      </c>
      <c r="AS54" t="s">
        <v>163</v>
      </c>
      <c r="AT54" t="s">
        <v>80</v>
      </c>
      <c r="AU54" t="s">
        <v>166</v>
      </c>
      <c r="AV54" s="1" t="s">
        <v>78</v>
      </c>
    </row>
    <row r="55" spans="1:48" x14ac:dyDescent="0.25">
      <c r="A55" s="26" t="s">
        <v>328</v>
      </c>
      <c r="B55" t="s">
        <v>279</v>
      </c>
      <c r="C55" t="s">
        <v>77</v>
      </c>
      <c r="D55" t="s">
        <v>94</v>
      </c>
      <c r="E55" t="s">
        <v>97</v>
      </c>
      <c r="F55" t="s">
        <v>79</v>
      </c>
      <c r="G55" t="s">
        <v>78</v>
      </c>
      <c r="H55" t="s">
        <v>78</v>
      </c>
      <c r="I55" t="s">
        <v>78</v>
      </c>
      <c r="J55">
        <v>6</v>
      </c>
      <c r="K55" t="s">
        <v>78</v>
      </c>
      <c r="L55" s="26">
        <v>2.1999999999999999E-2</v>
      </c>
      <c r="M55" s="26">
        <v>0</v>
      </c>
      <c r="N55" s="26">
        <v>2.1999999999999999E-2</v>
      </c>
      <c r="O55" s="26">
        <v>4.0000000000000001E-3</v>
      </c>
      <c r="P55" t="s">
        <v>78</v>
      </c>
      <c r="Q55" s="1">
        <v>55</v>
      </c>
      <c r="R55" t="s">
        <v>172</v>
      </c>
      <c r="S55" s="26">
        <v>146</v>
      </c>
      <c r="T55" t="s">
        <v>261</v>
      </c>
      <c r="U55" t="s">
        <v>80</v>
      </c>
      <c r="V55">
        <v>8</v>
      </c>
      <c r="W55" t="s">
        <v>261</v>
      </c>
      <c r="X55" t="s">
        <v>261</v>
      </c>
      <c r="Y55" t="s">
        <v>164</v>
      </c>
      <c r="Z55" t="s">
        <v>80</v>
      </c>
      <c r="AA55" t="s">
        <v>166</v>
      </c>
      <c r="AB55" t="s">
        <v>261</v>
      </c>
      <c r="AC55" t="s">
        <v>80</v>
      </c>
      <c r="AD55" t="s">
        <v>159</v>
      </c>
      <c r="AE55" t="s">
        <v>80</v>
      </c>
      <c r="AF55" s="86" t="s">
        <v>376</v>
      </c>
      <c r="AG55" t="s">
        <v>80</v>
      </c>
      <c r="AH55" t="s">
        <v>261</v>
      </c>
      <c r="AI55" t="s">
        <v>78</v>
      </c>
      <c r="AJ55" t="s">
        <v>80</v>
      </c>
      <c r="AK55" t="s">
        <v>267</v>
      </c>
      <c r="AL55">
        <v>38</v>
      </c>
      <c r="AM55" t="s">
        <v>80</v>
      </c>
      <c r="AN55" t="s">
        <v>81</v>
      </c>
      <c r="AO55" t="s">
        <v>157</v>
      </c>
      <c r="AP55" t="s">
        <v>80</v>
      </c>
      <c r="AQ55">
        <v>0.23</v>
      </c>
      <c r="AR55" t="s">
        <v>261</v>
      </c>
      <c r="AS55" t="s">
        <v>261</v>
      </c>
      <c r="AT55" t="s">
        <v>261</v>
      </c>
      <c r="AU55" t="s">
        <v>261</v>
      </c>
      <c r="AV55" t="s">
        <v>261</v>
      </c>
    </row>
    <row r="56" spans="1:48" x14ac:dyDescent="0.25">
      <c r="A56" s="26" t="s">
        <v>329</v>
      </c>
      <c r="B56" t="s">
        <v>279</v>
      </c>
      <c r="C56" t="s">
        <v>77</v>
      </c>
      <c r="D56" t="s">
        <v>94</v>
      </c>
      <c r="E56" t="s">
        <v>97</v>
      </c>
      <c r="F56" t="s">
        <v>79</v>
      </c>
      <c r="G56" t="s">
        <v>78</v>
      </c>
      <c r="H56" t="s">
        <v>78</v>
      </c>
      <c r="I56" t="s">
        <v>78</v>
      </c>
      <c r="J56">
        <v>8</v>
      </c>
      <c r="K56" t="s">
        <v>78</v>
      </c>
      <c r="L56" s="26">
        <v>1.7000000000000001E-2</v>
      </c>
      <c r="M56" s="26">
        <v>8.0000000000000002E-3</v>
      </c>
      <c r="N56" s="26">
        <v>1.7000000000000001E-2</v>
      </c>
      <c r="O56" s="26">
        <v>7.0000000000000001E-3</v>
      </c>
      <c r="P56" t="s">
        <v>78</v>
      </c>
      <c r="Q56" s="1">
        <v>55</v>
      </c>
      <c r="R56" t="s">
        <v>172</v>
      </c>
      <c r="S56" s="26">
        <v>147</v>
      </c>
      <c r="T56" t="s">
        <v>261</v>
      </c>
      <c r="U56" t="s">
        <v>80</v>
      </c>
      <c r="V56">
        <v>8</v>
      </c>
      <c r="W56" t="s">
        <v>261</v>
      </c>
      <c r="X56" t="s">
        <v>261</v>
      </c>
      <c r="Y56" t="s">
        <v>163</v>
      </c>
      <c r="Z56" t="s">
        <v>261</v>
      </c>
      <c r="AA56" t="s">
        <v>261</v>
      </c>
      <c r="AB56" s="1" t="s">
        <v>78</v>
      </c>
      <c r="AC56" t="s">
        <v>261</v>
      </c>
      <c r="AD56" t="s">
        <v>261</v>
      </c>
      <c r="AE56" t="s">
        <v>261</v>
      </c>
      <c r="AF56" s="80" t="s">
        <v>261</v>
      </c>
      <c r="AG56" t="s">
        <v>80</v>
      </c>
      <c r="AH56" t="s">
        <v>261</v>
      </c>
      <c r="AI56" t="s">
        <v>78</v>
      </c>
      <c r="AJ56" t="s">
        <v>80</v>
      </c>
      <c r="AK56" t="s">
        <v>267</v>
      </c>
      <c r="AL56">
        <v>38</v>
      </c>
      <c r="AM56" t="s">
        <v>80</v>
      </c>
      <c r="AN56" t="s">
        <v>81</v>
      </c>
      <c r="AO56" t="s">
        <v>157</v>
      </c>
      <c r="AP56" t="s">
        <v>80</v>
      </c>
      <c r="AQ56">
        <v>0.23</v>
      </c>
      <c r="AR56" t="s">
        <v>208</v>
      </c>
      <c r="AS56" t="s">
        <v>163</v>
      </c>
      <c r="AT56" t="s">
        <v>80</v>
      </c>
      <c r="AU56" t="s">
        <v>166</v>
      </c>
      <c r="AV56" s="1" t="s">
        <v>78</v>
      </c>
    </row>
    <row r="57" spans="1:48" x14ac:dyDescent="0.25">
      <c r="A57" s="26" t="s">
        <v>330</v>
      </c>
      <c r="B57" t="s">
        <v>279</v>
      </c>
      <c r="C57" t="s">
        <v>77</v>
      </c>
      <c r="D57" t="s">
        <v>94</v>
      </c>
      <c r="E57" t="s">
        <v>97</v>
      </c>
      <c r="F57" t="s">
        <v>79</v>
      </c>
      <c r="G57" t="s">
        <v>78</v>
      </c>
      <c r="H57" t="s">
        <v>78</v>
      </c>
      <c r="I57" t="s">
        <v>78</v>
      </c>
      <c r="J57">
        <v>8</v>
      </c>
      <c r="K57" t="s">
        <v>78</v>
      </c>
      <c r="L57" s="26">
        <v>1.7000000000000001E-2</v>
      </c>
      <c r="M57" s="26">
        <v>8.0000000000000002E-3</v>
      </c>
      <c r="N57" s="26">
        <v>1.7000000000000001E-2</v>
      </c>
      <c r="O57" s="26">
        <v>7.0000000000000001E-3</v>
      </c>
      <c r="P57" t="s">
        <v>78</v>
      </c>
      <c r="Q57" s="1">
        <v>55</v>
      </c>
      <c r="R57" t="s">
        <v>172</v>
      </c>
      <c r="S57" s="26">
        <v>147</v>
      </c>
      <c r="T57" t="s">
        <v>261</v>
      </c>
      <c r="U57" t="s">
        <v>80</v>
      </c>
      <c r="V57">
        <v>8</v>
      </c>
      <c r="W57" t="s">
        <v>261</v>
      </c>
      <c r="X57" t="s">
        <v>261</v>
      </c>
      <c r="Y57" t="s">
        <v>164</v>
      </c>
      <c r="Z57" t="s">
        <v>80</v>
      </c>
      <c r="AA57" t="s">
        <v>166</v>
      </c>
      <c r="AB57" t="s">
        <v>261</v>
      </c>
      <c r="AC57" t="s">
        <v>80</v>
      </c>
      <c r="AD57" t="s">
        <v>159</v>
      </c>
      <c r="AE57" t="s">
        <v>80</v>
      </c>
      <c r="AF57" s="86" t="s">
        <v>373</v>
      </c>
      <c r="AG57" t="s">
        <v>80</v>
      </c>
      <c r="AH57" t="s">
        <v>261</v>
      </c>
      <c r="AI57" t="s">
        <v>78</v>
      </c>
      <c r="AJ57" t="s">
        <v>80</v>
      </c>
      <c r="AK57" t="s">
        <v>267</v>
      </c>
      <c r="AL57">
        <v>38</v>
      </c>
      <c r="AM57" t="s">
        <v>80</v>
      </c>
      <c r="AN57" t="s">
        <v>81</v>
      </c>
      <c r="AO57" t="s">
        <v>157</v>
      </c>
      <c r="AP57" t="s">
        <v>80</v>
      </c>
      <c r="AQ57">
        <v>0.23</v>
      </c>
      <c r="AR57" t="s">
        <v>261</v>
      </c>
      <c r="AS57" t="s">
        <v>261</v>
      </c>
      <c r="AT57" t="s">
        <v>261</v>
      </c>
      <c r="AU57" t="s">
        <v>261</v>
      </c>
      <c r="AV57" t="s">
        <v>261</v>
      </c>
    </row>
    <row r="58" spans="1:48" x14ac:dyDescent="0.25">
      <c r="A58" s="26" t="s">
        <v>331</v>
      </c>
      <c r="B58" t="s">
        <v>279</v>
      </c>
      <c r="C58" t="s">
        <v>77</v>
      </c>
      <c r="D58" t="s">
        <v>94</v>
      </c>
      <c r="E58" t="s">
        <v>97</v>
      </c>
      <c r="F58" t="s">
        <v>79</v>
      </c>
      <c r="G58" t="s">
        <v>78</v>
      </c>
      <c r="H58" t="s">
        <v>78</v>
      </c>
      <c r="I58" t="s">
        <v>78</v>
      </c>
      <c r="J58">
        <v>11</v>
      </c>
      <c r="K58" t="s">
        <v>78</v>
      </c>
      <c r="L58" s="26">
        <v>2.3E-2</v>
      </c>
      <c r="M58" s="26">
        <v>0</v>
      </c>
      <c r="N58" s="26">
        <v>2.3E-2</v>
      </c>
      <c r="O58" s="26">
        <v>1.2E-2</v>
      </c>
      <c r="P58" t="s">
        <v>78</v>
      </c>
      <c r="Q58" s="1">
        <v>55</v>
      </c>
      <c r="R58" t="s">
        <v>172</v>
      </c>
      <c r="S58" s="26">
        <v>141</v>
      </c>
      <c r="T58" t="s">
        <v>261</v>
      </c>
      <c r="U58" t="s">
        <v>80</v>
      </c>
      <c r="V58">
        <v>8</v>
      </c>
      <c r="W58" t="s">
        <v>261</v>
      </c>
      <c r="X58" t="s">
        <v>261</v>
      </c>
      <c r="Y58" t="s">
        <v>163</v>
      </c>
      <c r="Z58" t="s">
        <v>261</v>
      </c>
      <c r="AA58" t="s">
        <v>261</v>
      </c>
      <c r="AB58" s="1" t="s">
        <v>78</v>
      </c>
      <c r="AC58" t="s">
        <v>261</v>
      </c>
      <c r="AD58" t="s">
        <v>261</v>
      </c>
      <c r="AE58" t="s">
        <v>261</v>
      </c>
      <c r="AF58" s="80" t="s">
        <v>261</v>
      </c>
      <c r="AG58" t="s">
        <v>80</v>
      </c>
      <c r="AH58" t="s">
        <v>261</v>
      </c>
      <c r="AI58" t="s">
        <v>78</v>
      </c>
      <c r="AJ58" t="s">
        <v>80</v>
      </c>
      <c r="AK58" t="s">
        <v>267</v>
      </c>
      <c r="AL58">
        <v>38</v>
      </c>
      <c r="AM58" t="s">
        <v>80</v>
      </c>
      <c r="AN58" t="s">
        <v>83</v>
      </c>
      <c r="AO58" t="s">
        <v>157</v>
      </c>
      <c r="AP58" t="s">
        <v>80</v>
      </c>
      <c r="AQ58">
        <v>0.23</v>
      </c>
      <c r="AR58" t="s">
        <v>208</v>
      </c>
      <c r="AS58" t="s">
        <v>163</v>
      </c>
      <c r="AT58" t="s">
        <v>80</v>
      </c>
      <c r="AU58" t="s">
        <v>166</v>
      </c>
      <c r="AV58" s="1" t="s">
        <v>78</v>
      </c>
    </row>
    <row r="59" spans="1:48" x14ac:dyDescent="0.25">
      <c r="A59" s="26" t="s">
        <v>332</v>
      </c>
      <c r="B59" t="s">
        <v>279</v>
      </c>
      <c r="C59" t="s">
        <v>77</v>
      </c>
      <c r="D59" t="s">
        <v>94</v>
      </c>
      <c r="E59" t="s">
        <v>97</v>
      </c>
      <c r="F59" t="s">
        <v>79</v>
      </c>
      <c r="G59" t="s">
        <v>78</v>
      </c>
      <c r="H59" t="s">
        <v>78</v>
      </c>
      <c r="I59" t="s">
        <v>78</v>
      </c>
      <c r="J59">
        <v>11</v>
      </c>
      <c r="K59" t="s">
        <v>78</v>
      </c>
      <c r="L59" s="26">
        <v>2.3E-2</v>
      </c>
      <c r="M59" s="26">
        <v>0</v>
      </c>
      <c r="N59" s="26">
        <v>2.3E-2</v>
      </c>
      <c r="O59" s="26">
        <v>1.2E-2</v>
      </c>
      <c r="P59" t="s">
        <v>78</v>
      </c>
      <c r="Q59" s="1">
        <v>55</v>
      </c>
      <c r="R59" t="s">
        <v>172</v>
      </c>
      <c r="S59" s="26">
        <v>128</v>
      </c>
      <c r="T59" t="s">
        <v>261</v>
      </c>
      <c r="U59" t="s">
        <v>80</v>
      </c>
      <c r="V59">
        <v>8</v>
      </c>
      <c r="W59" t="s">
        <v>261</v>
      </c>
      <c r="X59" t="s">
        <v>261</v>
      </c>
      <c r="Y59" t="s">
        <v>163</v>
      </c>
      <c r="Z59" t="s">
        <v>261</v>
      </c>
      <c r="AA59" t="s">
        <v>261</v>
      </c>
      <c r="AB59" s="1" t="s">
        <v>78</v>
      </c>
      <c r="AC59" t="s">
        <v>261</v>
      </c>
      <c r="AD59" t="s">
        <v>261</v>
      </c>
      <c r="AE59" t="s">
        <v>261</v>
      </c>
      <c r="AF59" s="80" t="s">
        <v>261</v>
      </c>
      <c r="AG59" t="s">
        <v>80</v>
      </c>
      <c r="AH59" t="s">
        <v>261</v>
      </c>
      <c r="AI59" t="s">
        <v>78</v>
      </c>
      <c r="AJ59" t="s">
        <v>80</v>
      </c>
      <c r="AK59" t="s">
        <v>267</v>
      </c>
      <c r="AL59">
        <v>38</v>
      </c>
      <c r="AM59" t="s">
        <v>80</v>
      </c>
      <c r="AN59" t="s">
        <v>83</v>
      </c>
      <c r="AO59" t="s">
        <v>157</v>
      </c>
      <c r="AP59" t="s">
        <v>80</v>
      </c>
      <c r="AQ59">
        <v>0.23</v>
      </c>
      <c r="AR59" t="s">
        <v>208</v>
      </c>
      <c r="AS59" t="s">
        <v>163</v>
      </c>
      <c r="AT59" t="s">
        <v>80</v>
      </c>
      <c r="AU59" t="s">
        <v>166</v>
      </c>
      <c r="AV59" s="1" t="s">
        <v>78</v>
      </c>
    </row>
    <row r="60" spans="1:48" x14ac:dyDescent="0.25">
      <c r="A60" s="26" t="s">
        <v>333</v>
      </c>
      <c r="B60" t="s">
        <v>279</v>
      </c>
      <c r="C60" t="s">
        <v>77</v>
      </c>
      <c r="D60" t="s">
        <v>94</v>
      </c>
      <c r="E60" t="s">
        <v>97</v>
      </c>
      <c r="F60" t="s">
        <v>79</v>
      </c>
      <c r="G60" t="s">
        <v>78</v>
      </c>
      <c r="H60" t="s">
        <v>78</v>
      </c>
      <c r="I60" t="s">
        <v>78</v>
      </c>
      <c r="J60">
        <v>14</v>
      </c>
      <c r="K60" t="s">
        <v>78</v>
      </c>
      <c r="L60" s="26">
        <v>2.4E-2</v>
      </c>
      <c r="M60" s="26">
        <v>1.7000000000000001E-2</v>
      </c>
      <c r="N60" s="26">
        <v>2.4E-2</v>
      </c>
      <c r="O60" s="26">
        <v>1.0999999999999999E-2</v>
      </c>
      <c r="P60" t="s">
        <v>78</v>
      </c>
      <c r="Q60" s="1">
        <v>55</v>
      </c>
      <c r="R60" t="s">
        <v>172</v>
      </c>
      <c r="S60" s="26">
        <v>144</v>
      </c>
      <c r="T60" t="s">
        <v>261</v>
      </c>
      <c r="U60" t="s">
        <v>80</v>
      </c>
      <c r="V60">
        <v>8</v>
      </c>
      <c r="W60" t="s">
        <v>261</v>
      </c>
      <c r="X60" t="s">
        <v>261</v>
      </c>
      <c r="Y60" t="s">
        <v>163</v>
      </c>
      <c r="Z60" t="s">
        <v>261</v>
      </c>
      <c r="AA60" t="s">
        <v>261</v>
      </c>
      <c r="AB60" s="1" t="s">
        <v>78</v>
      </c>
      <c r="AC60" t="s">
        <v>261</v>
      </c>
      <c r="AD60" t="s">
        <v>261</v>
      </c>
      <c r="AE60" t="s">
        <v>261</v>
      </c>
      <c r="AF60" s="80" t="s">
        <v>261</v>
      </c>
      <c r="AG60" t="s">
        <v>80</v>
      </c>
      <c r="AH60" t="s">
        <v>261</v>
      </c>
      <c r="AI60" t="s">
        <v>78</v>
      </c>
      <c r="AJ60" t="s">
        <v>80</v>
      </c>
      <c r="AK60" t="s">
        <v>267</v>
      </c>
      <c r="AL60">
        <v>38</v>
      </c>
      <c r="AM60" t="s">
        <v>80</v>
      </c>
      <c r="AN60" t="s">
        <v>83</v>
      </c>
      <c r="AO60" t="s">
        <v>157</v>
      </c>
      <c r="AP60" t="s">
        <v>80</v>
      </c>
      <c r="AQ60">
        <v>0.23</v>
      </c>
      <c r="AR60" t="s">
        <v>208</v>
      </c>
      <c r="AS60" t="s">
        <v>163</v>
      </c>
      <c r="AT60" t="s">
        <v>80</v>
      </c>
      <c r="AU60" t="s">
        <v>166</v>
      </c>
      <c r="AV60" s="1" t="s">
        <v>78</v>
      </c>
    </row>
    <row r="61" spans="1:48" x14ac:dyDescent="0.25">
      <c r="A61" s="26" t="s">
        <v>334</v>
      </c>
      <c r="B61" t="s">
        <v>279</v>
      </c>
      <c r="C61" t="s">
        <v>77</v>
      </c>
      <c r="D61" t="s">
        <v>94</v>
      </c>
      <c r="E61" t="s">
        <v>97</v>
      </c>
      <c r="F61" t="s">
        <v>79</v>
      </c>
      <c r="G61" t="s">
        <v>78</v>
      </c>
      <c r="H61" t="s">
        <v>78</v>
      </c>
      <c r="I61" t="s">
        <v>78</v>
      </c>
      <c r="J61">
        <v>4</v>
      </c>
      <c r="K61" t="s">
        <v>78</v>
      </c>
      <c r="L61" s="26">
        <v>2.1999999999999999E-2</v>
      </c>
      <c r="M61" s="26">
        <v>0</v>
      </c>
      <c r="N61" s="26">
        <v>2.1999999999999999E-2</v>
      </c>
      <c r="O61" s="26">
        <v>4.0000000000000001E-3</v>
      </c>
      <c r="P61" t="s">
        <v>78</v>
      </c>
      <c r="Q61" s="1">
        <v>55</v>
      </c>
      <c r="R61" t="s">
        <v>172</v>
      </c>
      <c r="S61" s="26">
        <v>133</v>
      </c>
      <c r="T61" t="s">
        <v>261</v>
      </c>
      <c r="U61" t="s">
        <v>80</v>
      </c>
      <c r="V61">
        <v>8</v>
      </c>
      <c r="W61" t="s">
        <v>261</v>
      </c>
      <c r="X61" t="s">
        <v>261</v>
      </c>
      <c r="Y61" t="s">
        <v>163</v>
      </c>
      <c r="Z61" t="s">
        <v>261</v>
      </c>
      <c r="AA61" t="s">
        <v>261</v>
      </c>
      <c r="AB61" s="1" t="s">
        <v>78</v>
      </c>
      <c r="AC61" t="s">
        <v>261</v>
      </c>
      <c r="AD61" t="s">
        <v>261</v>
      </c>
      <c r="AE61" t="s">
        <v>261</v>
      </c>
      <c r="AF61" s="80" t="s">
        <v>261</v>
      </c>
      <c r="AG61" t="s">
        <v>78</v>
      </c>
      <c r="AH61" t="s">
        <v>261</v>
      </c>
      <c r="AI61" t="s">
        <v>261</v>
      </c>
      <c r="AJ61" t="s">
        <v>261</v>
      </c>
      <c r="AK61" t="s">
        <v>261</v>
      </c>
      <c r="AL61" t="s">
        <v>261</v>
      </c>
      <c r="AM61" t="s">
        <v>80</v>
      </c>
      <c r="AN61" t="s">
        <v>81</v>
      </c>
      <c r="AO61" t="s">
        <v>157</v>
      </c>
      <c r="AP61" t="s">
        <v>80</v>
      </c>
      <c r="AQ61">
        <v>0.23</v>
      </c>
      <c r="AR61" t="s">
        <v>261</v>
      </c>
      <c r="AS61" t="s">
        <v>163</v>
      </c>
      <c r="AT61" t="s">
        <v>80</v>
      </c>
      <c r="AU61" t="s">
        <v>166</v>
      </c>
      <c r="AV61" s="1" t="s">
        <v>78</v>
      </c>
    </row>
    <row r="62" spans="1:48" x14ac:dyDescent="0.25">
      <c r="A62" s="26" t="s">
        <v>335</v>
      </c>
      <c r="B62" t="s">
        <v>279</v>
      </c>
      <c r="C62" t="s">
        <v>77</v>
      </c>
      <c r="D62" t="s">
        <v>94</v>
      </c>
      <c r="E62" t="s">
        <v>97</v>
      </c>
      <c r="F62" t="s">
        <v>79</v>
      </c>
      <c r="G62" t="s">
        <v>78</v>
      </c>
      <c r="H62" t="s">
        <v>78</v>
      </c>
      <c r="I62" t="s">
        <v>78</v>
      </c>
      <c r="J62">
        <v>6</v>
      </c>
      <c r="K62" t="s">
        <v>78</v>
      </c>
      <c r="L62" s="26">
        <v>2.1999999999999999E-2</v>
      </c>
      <c r="M62" s="26">
        <v>0</v>
      </c>
      <c r="N62" s="26">
        <v>2.1999999999999999E-2</v>
      </c>
      <c r="O62" s="26">
        <v>4.0000000000000001E-3</v>
      </c>
      <c r="P62" t="s">
        <v>78</v>
      </c>
      <c r="Q62" s="1">
        <v>55</v>
      </c>
      <c r="R62" t="s">
        <v>172</v>
      </c>
      <c r="S62" s="26">
        <v>146</v>
      </c>
      <c r="T62" t="s">
        <v>261</v>
      </c>
      <c r="U62" t="s">
        <v>80</v>
      </c>
      <c r="V62">
        <v>8</v>
      </c>
      <c r="W62" t="s">
        <v>261</v>
      </c>
      <c r="X62" t="s">
        <v>261</v>
      </c>
      <c r="Y62" t="s">
        <v>163</v>
      </c>
      <c r="Z62" t="s">
        <v>261</v>
      </c>
      <c r="AA62" t="s">
        <v>261</v>
      </c>
      <c r="AB62" s="1" t="s">
        <v>78</v>
      </c>
      <c r="AC62" t="s">
        <v>261</v>
      </c>
      <c r="AD62" t="s">
        <v>261</v>
      </c>
      <c r="AE62" t="s">
        <v>261</v>
      </c>
      <c r="AF62" s="80" t="s">
        <v>261</v>
      </c>
      <c r="AG62" t="s">
        <v>78</v>
      </c>
      <c r="AH62" t="s">
        <v>261</v>
      </c>
      <c r="AI62" t="s">
        <v>261</v>
      </c>
      <c r="AJ62" t="s">
        <v>261</v>
      </c>
      <c r="AK62" t="s">
        <v>261</v>
      </c>
      <c r="AL62" t="s">
        <v>261</v>
      </c>
      <c r="AM62" t="s">
        <v>80</v>
      </c>
      <c r="AN62" t="s">
        <v>81</v>
      </c>
      <c r="AO62" t="s">
        <v>157</v>
      </c>
      <c r="AP62" t="s">
        <v>80</v>
      </c>
      <c r="AQ62">
        <v>0.23</v>
      </c>
      <c r="AR62" t="s">
        <v>261</v>
      </c>
      <c r="AS62" t="s">
        <v>163</v>
      </c>
      <c r="AT62" t="s">
        <v>80</v>
      </c>
      <c r="AU62" t="s">
        <v>166</v>
      </c>
      <c r="AV62" s="1" t="s">
        <v>78</v>
      </c>
    </row>
    <row r="63" spans="1:48" x14ac:dyDescent="0.25">
      <c r="A63" s="26" t="s">
        <v>336</v>
      </c>
      <c r="B63" t="s">
        <v>279</v>
      </c>
      <c r="C63" t="s">
        <v>77</v>
      </c>
      <c r="D63" t="s">
        <v>94</v>
      </c>
      <c r="E63" t="s">
        <v>97</v>
      </c>
      <c r="F63" t="s">
        <v>79</v>
      </c>
      <c r="G63" t="s">
        <v>78</v>
      </c>
      <c r="H63" t="s">
        <v>78</v>
      </c>
      <c r="I63" t="s">
        <v>78</v>
      </c>
      <c r="J63">
        <v>8</v>
      </c>
      <c r="K63" t="s">
        <v>78</v>
      </c>
      <c r="L63" s="26">
        <v>1.7000000000000001E-2</v>
      </c>
      <c r="M63" s="26">
        <v>8.0000000000000002E-3</v>
      </c>
      <c r="N63" s="26">
        <v>1.7000000000000001E-2</v>
      </c>
      <c r="O63" s="26">
        <v>7.0000000000000001E-3</v>
      </c>
      <c r="P63" t="s">
        <v>78</v>
      </c>
      <c r="Q63" s="1">
        <v>55</v>
      </c>
      <c r="R63" t="s">
        <v>172</v>
      </c>
      <c r="S63" s="26">
        <v>147</v>
      </c>
      <c r="T63" t="s">
        <v>261</v>
      </c>
      <c r="U63" t="s">
        <v>80</v>
      </c>
      <c r="V63">
        <v>8</v>
      </c>
      <c r="W63" t="s">
        <v>261</v>
      </c>
      <c r="X63" t="s">
        <v>261</v>
      </c>
      <c r="Y63" t="s">
        <v>163</v>
      </c>
      <c r="Z63" t="s">
        <v>261</v>
      </c>
      <c r="AA63" t="s">
        <v>261</v>
      </c>
      <c r="AB63" s="1" t="s">
        <v>78</v>
      </c>
      <c r="AC63" t="s">
        <v>261</v>
      </c>
      <c r="AD63" t="s">
        <v>261</v>
      </c>
      <c r="AE63" t="s">
        <v>261</v>
      </c>
      <c r="AF63" s="80" t="s">
        <v>261</v>
      </c>
      <c r="AG63" t="s">
        <v>78</v>
      </c>
      <c r="AH63" t="s">
        <v>261</v>
      </c>
      <c r="AI63" t="s">
        <v>261</v>
      </c>
      <c r="AJ63" t="s">
        <v>261</v>
      </c>
      <c r="AK63" t="s">
        <v>261</v>
      </c>
      <c r="AL63" t="s">
        <v>261</v>
      </c>
      <c r="AM63" t="s">
        <v>80</v>
      </c>
      <c r="AN63" t="s">
        <v>81</v>
      </c>
      <c r="AO63" t="s">
        <v>157</v>
      </c>
      <c r="AP63" t="s">
        <v>80</v>
      </c>
      <c r="AQ63">
        <v>0.23</v>
      </c>
      <c r="AR63" t="s">
        <v>261</v>
      </c>
      <c r="AS63" t="s">
        <v>163</v>
      </c>
      <c r="AT63" t="s">
        <v>80</v>
      </c>
      <c r="AU63" t="s">
        <v>166</v>
      </c>
      <c r="AV63" s="1" t="s">
        <v>78</v>
      </c>
    </row>
    <row r="64" spans="1:48" x14ac:dyDescent="0.25">
      <c r="A64" s="26" t="s">
        <v>337</v>
      </c>
      <c r="B64" t="s">
        <v>279</v>
      </c>
      <c r="C64" t="s">
        <v>77</v>
      </c>
      <c r="D64" t="s">
        <v>94</v>
      </c>
      <c r="E64" t="s">
        <v>97</v>
      </c>
      <c r="F64" t="s">
        <v>79</v>
      </c>
      <c r="G64" t="s">
        <v>78</v>
      </c>
      <c r="H64" t="s">
        <v>78</v>
      </c>
      <c r="I64" t="s">
        <v>78</v>
      </c>
      <c r="J64">
        <v>11</v>
      </c>
      <c r="K64" t="s">
        <v>78</v>
      </c>
      <c r="L64" s="26">
        <v>2.3E-2</v>
      </c>
      <c r="M64" s="26">
        <v>0</v>
      </c>
      <c r="N64" s="26">
        <v>2.3E-2</v>
      </c>
      <c r="O64" s="26">
        <v>1.2E-2</v>
      </c>
      <c r="P64" t="s">
        <v>78</v>
      </c>
      <c r="Q64" s="1">
        <v>55</v>
      </c>
      <c r="R64" t="s">
        <v>172</v>
      </c>
      <c r="S64" s="26">
        <v>141</v>
      </c>
      <c r="T64" t="s">
        <v>261</v>
      </c>
      <c r="U64" t="s">
        <v>80</v>
      </c>
      <c r="V64">
        <v>8</v>
      </c>
      <c r="W64" t="s">
        <v>261</v>
      </c>
      <c r="X64" t="s">
        <v>261</v>
      </c>
      <c r="Y64" t="s">
        <v>163</v>
      </c>
      <c r="Z64" t="s">
        <v>261</v>
      </c>
      <c r="AA64" t="s">
        <v>261</v>
      </c>
      <c r="AB64" s="1" t="s">
        <v>78</v>
      </c>
      <c r="AC64" t="s">
        <v>261</v>
      </c>
      <c r="AD64" t="s">
        <v>261</v>
      </c>
      <c r="AE64" t="s">
        <v>261</v>
      </c>
      <c r="AF64" s="80" t="s">
        <v>261</v>
      </c>
      <c r="AG64" t="s">
        <v>78</v>
      </c>
      <c r="AH64" t="s">
        <v>261</v>
      </c>
      <c r="AI64" t="s">
        <v>261</v>
      </c>
      <c r="AJ64" t="s">
        <v>261</v>
      </c>
      <c r="AK64" t="s">
        <v>261</v>
      </c>
      <c r="AL64" t="s">
        <v>261</v>
      </c>
      <c r="AM64" t="s">
        <v>80</v>
      </c>
      <c r="AN64" t="s">
        <v>83</v>
      </c>
      <c r="AO64" t="s">
        <v>157</v>
      </c>
      <c r="AP64" t="s">
        <v>80</v>
      </c>
      <c r="AQ64">
        <v>0.23</v>
      </c>
      <c r="AR64" t="s">
        <v>261</v>
      </c>
      <c r="AS64" t="s">
        <v>163</v>
      </c>
      <c r="AT64" t="s">
        <v>80</v>
      </c>
      <c r="AU64" t="s">
        <v>166</v>
      </c>
      <c r="AV64" s="1" t="s">
        <v>78</v>
      </c>
    </row>
    <row r="65" spans="1:48" x14ac:dyDescent="0.25">
      <c r="A65" s="26" t="s">
        <v>338</v>
      </c>
      <c r="B65" t="s">
        <v>279</v>
      </c>
      <c r="C65" t="s">
        <v>77</v>
      </c>
      <c r="D65" t="s">
        <v>94</v>
      </c>
      <c r="E65" t="s">
        <v>97</v>
      </c>
      <c r="F65" t="s">
        <v>79</v>
      </c>
      <c r="G65" t="s">
        <v>78</v>
      </c>
      <c r="H65" t="s">
        <v>78</v>
      </c>
      <c r="I65" t="s">
        <v>78</v>
      </c>
      <c r="J65">
        <v>11</v>
      </c>
      <c r="K65" t="s">
        <v>78</v>
      </c>
      <c r="L65" s="26">
        <v>2.3E-2</v>
      </c>
      <c r="M65" s="26">
        <v>0</v>
      </c>
      <c r="N65" s="26">
        <v>2.3E-2</v>
      </c>
      <c r="O65" s="26">
        <v>1.2E-2</v>
      </c>
      <c r="P65" t="s">
        <v>78</v>
      </c>
      <c r="Q65" s="1">
        <v>55</v>
      </c>
      <c r="R65" t="s">
        <v>172</v>
      </c>
      <c r="S65" s="26">
        <v>128</v>
      </c>
      <c r="T65" t="s">
        <v>261</v>
      </c>
      <c r="U65" t="s">
        <v>80</v>
      </c>
      <c r="V65">
        <v>8</v>
      </c>
      <c r="W65" t="s">
        <v>261</v>
      </c>
      <c r="X65" t="s">
        <v>261</v>
      </c>
      <c r="Y65" t="s">
        <v>163</v>
      </c>
      <c r="Z65" t="s">
        <v>261</v>
      </c>
      <c r="AA65" t="s">
        <v>261</v>
      </c>
      <c r="AB65" s="1" t="s">
        <v>78</v>
      </c>
      <c r="AC65" t="s">
        <v>261</v>
      </c>
      <c r="AD65" t="s">
        <v>261</v>
      </c>
      <c r="AE65" t="s">
        <v>261</v>
      </c>
      <c r="AF65" s="80" t="s">
        <v>261</v>
      </c>
      <c r="AG65" t="s">
        <v>78</v>
      </c>
      <c r="AH65" t="s">
        <v>261</v>
      </c>
      <c r="AI65" t="s">
        <v>261</v>
      </c>
      <c r="AJ65" t="s">
        <v>261</v>
      </c>
      <c r="AK65" t="s">
        <v>261</v>
      </c>
      <c r="AL65" t="s">
        <v>261</v>
      </c>
      <c r="AM65" t="s">
        <v>80</v>
      </c>
      <c r="AN65" t="s">
        <v>83</v>
      </c>
      <c r="AO65" t="s">
        <v>157</v>
      </c>
      <c r="AP65" t="s">
        <v>80</v>
      </c>
      <c r="AQ65">
        <v>0.23</v>
      </c>
      <c r="AR65" t="s">
        <v>261</v>
      </c>
      <c r="AS65" t="s">
        <v>163</v>
      </c>
      <c r="AT65" t="s">
        <v>80</v>
      </c>
      <c r="AU65" t="s">
        <v>166</v>
      </c>
      <c r="AV65" s="1" t="s">
        <v>78</v>
      </c>
    </row>
    <row r="66" spans="1:48" x14ac:dyDescent="0.25">
      <c r="A66" s="26" t="s">
        <v>339</v>
      </c>
      <c r="B66" t="s">
        <v>279</v>
      </c>
      <c r="C66" t="s">
        <v>77</v>
      </c>
      <c r="D66" t="s">
        <v>94</v>
      </c>
      <c r="E66" t="s">
        <v>97</v>
      </c>
      <c r="F66" t="s">
        <v>79</v>
      </c>
      <c r="G66" t="s">
        <v>78</v>
      </c>
      <c r="H66" t="s">
        <v>78</v>
      </c>
      <c r="I66" t="s">
        <v>78</v>
      </c>
      <c r="J66">
        <v>14</v>
      </c>
      <c r="K66" t="s">
        <v>78</v>
      </c>
      <c r="L66" s="26">
        <v>2.4E-2</v>
      </c>
      <c r="M66" s="26">
        <v>1.7000000000000001E-2</v>
      </c>
      <c r="N66" s="26">
        <v>2.4E-2</v>
      </c>
      <c r="O66" s="26">
        <v>1.0999999999999999E-2</v>
      </c>
      <c r="P66" t="s">
        <v>78</v>
      </c>
      <c r="Q66" s="1">
        <v>55</v>
      </c>
      <c r="R66" t="s">
        <v>172</v>
      </c>
      <c r="S66" s="26">
        <v>144</v>
      </c>
      <c r="T66" t="s">
        <v>261</v>
      </c>
      <c r="U66" t="s">
        <v>80</v>
      </c>
      <c r="V66">
        <v>8</v>
      </c>
      <c r="W66" t="s">
        <v>261</v>
      </c>
      <c r="X66" t="s">
        <v>261</v>
      </c>
      <c r="Y66" t="s">
        <v>163</v>
      </c>
      <c r="Z66" t="s">
        <v>261</v>
      </c>
      <c r="AA66" t="s">
        <v>261</v>
      </c>
      <c r="AB66" s="1" t="s">
        <v>78</v>
      </c>
      <c r="AC66" t="s">
        <v>261</v>
      </c>
      <c r="AD66" t="s">
        <v>261</v>
      </c>
      <c r="AE66" t="s">
        <v>261</v>
      </c>
      <c r="AF66" s="80" t="s">
        <v>261</v>
      </c>
      <c r="AG66" t="s">
        <v>78</v>
      </c>
      <c r="AH66" t="s">
        <v>261</v>
      </c>
      <c r="AI66" t="s">
        <v>261</v>
      </c>
      <c r="AJ66" t="s">
        <v>261</v>
      </c>
      <c r="AK66" t="s">
        <v>261</v>
      </c>
      <c r="AL66" t="s">
        <v>261</v>
      </c>
      <c r="AM66" t="s">
        <v>80</v>
      </c>
      <c r="AN66" t="s">
        <v>83</v>
      </c>
      <c r="AO66" t="s">
        <v>157</v>
      </c>
      <c r="AP66" t="s">
        <v>80</v>
      </c>
      <c r="AQ66">
        <v>0.23</v>
      </c>
      <c r="AR66" t="s">
        <v>261</v>
      </c>
      <c r="AS66" t="s">
        <v>163</v>
      </c>
      <c r="AT66" t="s">
        <v>80</v>
      </c>
      <c r="AU66" t="s">
        <v>166</v>
      </c>
      <c r="AV66" s="1" t="s">
        <v>78</v>
      </c>
    </row>
    <row r="67" spans="1:48" x14ac:dyDescent="0.25">
      <c r="A67" s="26" t="s">
        <v>340</v>
      </c>
      <c r="B67" t="s">
        <v>279</v>
      </c>
      <c r="C67" t="s">
        <v>77</v>
      </c>
      <c r="D67" t="s">
        <v>94</v>
      </c>
      <c r="E67" t="s">
        <v>97</v>
      </c>
      <c r="F67" t="s">
        <v>79</v>
      </c>
      <c r="G67" t="s">
        <v>78</v>
      </c>
      <c r="H67" t="s">
        <v>78</v>
      </c>
      <c r="I67" t="s">
        <v>78</v>
      </c>
      <c r="J67">
        <v>4</v>
      </c>
      <c r="K67" t="s">
        <v>78</v>
      </c>
      <c r="L67" s="26">
        <v>2.1999999999999999E-2</v>
      </c>
      <c r="M67" s="26">
        <v>0</v>
      </c>
      <c r="N67" s="26">
        <v>2.1999999999999999E-2</v>
      </c>
      <c r="O67" s="26">
        <v>4.0000000000000001E-3</v>
      </c>
      <c r="P67" t="s">
        <v>78</v>
      </c>
      <c r="Q67" s="1">
        <v>55</v>
      </c>
      <c r="R67" t="s">
        <v>172</v>
      </c>
      <c r="S67" s="26">
        <v>133</v>
      </c>
      <c r="T67" t="s">
        <v>261</v>
      </c>
      <c r="U67" t="s">
        <v>80</v>
      </c>
      <c r="V67">
        <v>8</v>
      </c>
      <c r="W67" t="s">
        <v>261</v>
      </c>
      <c r="X67" t="s">
        <v>261</v>
      </c>
      <c r="Y67" t="s">
        <v>164</v>
      </c>
      <c r="Z67" t="s">
        <v>80</v>
      </c>
      <c r="AA67" t="s">
        <v>166</v>
      </c>
      <c r="AB67" t="s">
        <v>261</v>
      </c>
      <c r="AC67" t="s">
        <v>80</v>
      </c>
      <c r="AD67" t="s">
        <v>5</v>
      </c>
      <c r="AE67" t="s">
        <v>80</v>
      </c>
      <c r="AF67" s="86" t="s">
        <v>377</v>
      </c>
      <c r="AG67" t="s">
        <v>80</v>
      </c>
      <c r="AH67" t="s">
        <v>80</v>
      </c>
      <c r="AI67" t="s">
        <v>261</v>
      </c>
      <c r="AJ67" t="s">
        <v>261</v>
      </c>
      <c r="AK67" t="s">
        <v>261</v>
      </c>
      <c r="AL67" t="s">
        <v>261</v>
      </c>
      <c r="AM67" t="s">
        <v>80</v>
      </c>
      <c r="AN67" t="s">
        <v>81</v>
      </c>
      <c r="AO67" t="s">
        <v>157</v>
      </c>
      <c r="AP67" t="s">
        <v>80</v>
      </c>
      <c r="AQ67">
        <v>0.23</v>
      </c>
      <c r="AR67" t="s">
        <v>261</v>
      </c>
      <c r="AS67" t="s">
        <v>261</v>
      </c>
      <c r="AT67" t="s">
        <v>261</v>
      </c>
      <c r="AU67" t="s">
        <v>261</v>
      </c>
      <c r="AV67" t="s">
        <v>261</v>
      </c>
    </row>
    <row r="68" spans="1:48" x14ac:dyDescent="0.25">
      <c r="A68" s="26" t="s">
        <v>341</v>
      </c>
      <c r="B68" t="s">
        <v>279</v>
      </c>
      <c r="C68" t="s">
        <v>77</v>
      </c>
      <c r="D68" t="s">
        <v>94</v>
      </c>
      <c r="E68" t="s">
        <v>97</v>
      </c>
      <c r="F68" t="s">
        <v>79</v>
      </c>
      <c r="G68" t="s">
        <v>78</v>
      </c>
      <c r="H68" t="s">
        <v>78</v>
      </c>
      <c r="I68" t="s">
        <v>78</v>
      </c>
      <c r="J68">
        <v>6</v>
      </c>
      <c r="K68" t="s">
        <v>78</v>
      </c>
      <c r="L68" s="26">
        <v>2.1999999999999999E-2</v>
      </c>
      <c r="M68" s="26">
        <v>0</v>
      </c>
      <c r="N68" s="26">
        <v>2.1999999999999999E-2</v>
      </c>
      <c r="O68" s="26">
        <v>4.0000000000000001E-3</v>
      </c>
      <c r="P68" t="s">
        <v>78</v>
      </c>
      <c r="Q68" s="1">
        <v>55</v>
      </c>
      <c r="R68" t="s">
        <v>172</v>
      </c>
      <c r="S68" s="26">
        <v>146</v>
      </c>
      <c r="T68" t="s">
        <v>261</v>
      </c>
      <c r="U68" t="s">
        <v>80</v>
      </c>
      <c r="V68">
        <v>8</v>
      </c>
      <c r="W68" t="s">
        <v>261</v>
      </c>
      <c r="X68" t="s">
        <v>261</v>
      </c>
      <c r="Y68" t="s">
        <v>164</v>
      </c>
      <c r="Z68" t="s">
        <v>80</v>
      </c>
      <c r="AA68" t="s">
        <v>166</v>
      </c>
      <c r="AB68" t="s">
        <v>261</v>
      </c>
      <c r="AC68" t="s">
        <v>80</v>
      </c>
      <c r="AD68" t="s">
        <v>5</v>
      </c>
      <c r="AE68" t="s">
        <v>80</v>
      </c>
      <c r="AF68" s="86" t="s">
        <v>378</v>
      </c>
      <c r="AG68" t="s">
        <v>80</v>
      </c>
      <c r="AH68" t="s">
        <v>80</v>
      </c>
      <c r="AI68" t="s">
        <v>261</v>
      </c>
      <c r="AJ68" t="s">
        <v>261</v>
      </c>
      <c r="AK68" t="s">
        <v>261</v>
      </c>
      <c r="AL68" t="s">
        <v>261</v>
      </c>
      <c r="AM68" t="s">
        <v>80</v>
      </c>
      <c r="AN68" t="s">
        <v>81</v>
      </c>
      <c r="AO68" t="s">
        <v>157</v>
      </c>
      <c r="AP68" t="s">
        <v>80</v>
      </c>
      <c r="AQ68">
        <v>0.23</v>
      </c>
      <c r="AR68" t="s">
        <v>261</v>
      </c>
      <c r="AS68" t="s">
        <v>261</v>
      </c>
      <c r="AT68" t="s">
        <v>261</v>
      </c>
      <c r="AU68" t="s">
        <v>261</v>
      </c>
      <c r="AV68" t="s">
        <v>261</v>
      </c>
    </row>
    <row r="69" spans="1:48" x14ac:dyDescent="0.25">
      <c r="A69" s="26" t="s">
        <v>342</v>
      </c>
      <c r="B69" t="s">
        <v>279</v>
      </c>
      <c r="C69" t="s">
        <v>77</v>
      </c>
      <c r="D69" t="s">
        <v>94</v>
      </c>
      <c r="E69" t="s">
        <v>97</v>
      </c>
      <c r="F69" t="s">
        <v>79</v>
      </c>
      <c r="G69" t="s">
        <v>78</v>
      </c>
      <c r="H69" t="s">
        <v>78</v>
      </c>
      <c r="I69" t="s">
        <v>78</v>
      </c>
      <c r="J69">
        <v>8</v>
      </c>
      <c r="K69" t="s">
        <v>78</v>
      </c>
      <c r="L69" s="26">
        <v>1.7000000000000001E-2</v>
      </c>
      <c r="M69" s="26">
        <v>8.0000000000000002E-3</v>
      </c>
      <c r="N69" s="26">
        <v>1.7000000000000001E-2</v>
      </c>
      <c r="O69" s="26">
        <v>7.0000000000000001E-3</v>
      </c>
      <c r="P69" t="s">
        <v>78</v>
      </c>
      <c r="Q69" s="1">
        <v>55</v>
      </c>
      <c r="R69" t="s">
        <v>172</v>
      </c>
      <c r="S69" s="26">
        <v>147</v>
      </c>
      <c r="T69" t="s">
        <v>261</v>
      </c>
      <c r="U69" t="s">
        <v>80</v>
      </c>
      <c r="V69">
        <v>8</v>
      </c>
      <c r="W69" t="s">
        <v>261</v>
      </c>
      <c r="X69" t="s">
        <v>261</v>
      </c>
      <c r="Y69" t="s">
        <v>164</v>
      </c>
      <c r="Z69" t="s">
        <v>80</v>
      </c>
      <c r="AA69" t="s">
        <v>166</v>
      </c>
      <c r="AB69" t="s">
        <v>261</v>
      </c>
      <c r="AC69" t="s">
        <v>80</v>
      </c>
      <c r="AD69" t="s">
        <v>5</v>
      </c>
      <c r="AE69" t="s">
        <v>80</v>
      </c>
      <c r="AF69" s="86" t="s">
        <v>379</v>
      </c>
      <c r="AG69" t="s">
        <v>80</v>
      </c>
      <c r="AH69" t="s">
        <v>80</v>
      </c>
      <c r="AI69" t="s">
        <v>261</v>
      </c>
      <c r="AJ69" t="s">
        <v>261</v>
      </c>
      <c r="AK69" t="s">
        <v>261</v>
      </c>
      <c r="AL69" t="s">
        <v>261</v>
      </c>
      <c r="AM69" t="s">
        <v>80</v>
      </c>
      <c r="AN69" t="s">
        <v>81</v>
      </c>
      <c r="AO69" t="s">
        <v>157</v>
      </c>
      <c r="AP69" t="s">
        <v>80</v>
      </c>
      <c r="AQ69">
        <v>0.23</v>
      </c>
      <c r="AR69" t="s">
        <v>261</v>
      </c>
      <c r="AS69" t="s">
        <v>261</v>
      </c>
      <c r="AT69" t="s">
        <v>261</v>
      </c>
      <c r="AU69" t="s">
        <v>261</v>
      </c>
      <c r="AV69" t="s">
        <v>261</v>
      </c>
    </row>
    <row r="70" spans="1:48" x14ac:dyDescent="0.25">
      <c r="A70" s="26" t="s">
        <v>343</v>
      </c>
      <c r="B70" t="s">
        <v>279</v>
      </c>
      <c r="C70" t="s">
        <v>77</v>
      </c>
      <c r="D70" t="s">
        <v>94</v>
      </c>
      <c r="E70" t="s">
        <v>97</v>
      </c>
      <c r="F70" t="s">
        <v>79</v>
      </c>
      <c r="G70" t="s">
        <v>78</v>
      </c>
      <c r="H70" t="s">
        <v>78</v>
      </c>
      <c r="I70" t="s">
        <v>78</v>
      </c>
      <c r="J70">
        <v>11</v>
      </c>
      <c r="K70" t="s">
        <v>78</v>
      </c>
      <c r="L70" s="26">
        <v>2.3E-2</v>
      </c>
      <c r="M70" s="26">
        <v>0</v>
      </c>
      <c r="N70" s="26">
        <v>2.3E-2</v>
      </c>
      <c r="O70" s="26">
        <v>1.2E-2</v>
      </c>
      <c r="P70" t="s">
        <v>78</v>
      </c>
      <c r="Q70" s="1">
        <v>55</v>
      </c>
      <c r="R70" t="s">
        <v>172</v>
      </c>
      <c r="S70" s="26">
        <v>141</v>
      </c>
      <c r="T70" t="s">
        <v>261</v>
      </c>
      <c r="U70" t="s">
        <v>80</v>
      </c>
      <c r="V70">
        <v>8</v>
      </c>
      <c r="W70" t="s">
        <v>261</v>
      </c>
      <c r="X70" t="s">
        <v>261</v>
      </c>
      <c r="Y70" t="s">
        <v>164</v>
      </c>
      <c r="Z70" t="s">
        <v>80</v>
      </c>
      <c r="AA70" t="s">
        <v>166</v>
      </c>
      <c r="AB70" t="s">
        <v>261</v>
      </c>
      <c r="AC70" t="s">
        <v>80</v>
      </c>
      <c r="AD70" t="s">
        <v>5</v>
      </c>
      <c r="AE70" t="s">
        <v>80</v>
      </c>
      <c r="AF70" s="86" t="s">
        <v>380</v>
      </c>
      <c r="AG70" t="s">
        <v>80</v>
      </c>
      <c r="AH70" t="s">
        <v>80</v>
      </c>
      <c r="AI70" t="s">
        <v>261</v>
      </c>
      <c r="AJ70" t="s">
        <v>261</v>
      </c>
      <c r="AK70" t="s">
        <v>261</v>
      </c>
      <c r="AL70" t="s">
        <v>261</v>
      </c>
      <c r="AM70" t="s">
        <v>80</v>
      </c>
      <c r="AN70" t="s">
        <v>82</v>
      </c>
      <c r="AO70" t="s">
        <v>157</v>
      </c>
      <c r="AP70" t="s">
        <v>80</v>
      </c>
      <c r="AQ70">
        <v>0.23</v>
      </c>
      <c r="AR70" t="s">
        <v>261</v>
      </c>
      <c r="AS70" t="s">
        <v>261</v>
      </c>
      <c r="AT70" t="s">
        <v>261</v>
      </c>
      <c r="AU70" t="s">
        <v>261</v>
      </c>
      <c r="AV70" t="s">
        <v>261</v>
      </c>
    </row>
    <row r="71" spans="1:48" x14ac:dyDescent="0.25">
      <c r="A71" s="26" t="s">
        <v>344</v>
      </c>
      <c r="B71" t="s">
        <v>279</v>
      </c>
      <c r="C71" t="s">
        <v>77</v>
      </c>
      <c r="D71" t="s">
        <v>94</v>
      </c>
      <c r="E71" t="s">
        <v>97</v>
      </c>
      <c r="F71" t="s">
        <v>79</v>
      </c>
      <c r="G71" t="s">
        <v>78</v>
      </c>
      <c r="H71" t="s">
        <v>78</v>
      </c>
      <c r="I71" t="s">
        <v>78</v>
      </c>
      <c r="J71">
        <v>11</v>
      </c>
      <c r="K71" t="s">
        <v>78</v>
      </c>
      <c r="L71" s="26">
        <v>2.3E-2</v>
      </c>
      <c r="M71" s="26">
        <v>0</v>
      </c>
      <c r="N71" s="26">
        <v>2.3E-2</v>
      </c>
      <c r="O71" s="26">
        <v>1.2E-2</v>
      </c>
      <c r="P71" t="s">
        <v>78</v>
      </c>
      <c r="Q71" s="1">
        <v>55</v>
      </c>
      <c r="R71" t="s">
        <v>172</v>
      </c>
      <c r="S71" s="26">
        <v>128</v>
      </c>
      <c r="T71" t="s">
        <v>261</v>
      </c>
      <c r="U71" t="s">
        <v>80</v>
      </c>
      <c r="V71">
        <v>8</v>
      </c>
      <c r="W71" t="s">
        <v>261</v>
      </c>
      <c r="X71" t="s">
        <v>261</v>
      </c>
      <c r="Y71" t="s">
        <v>164</v>
      </c>
      <c r="Z71" t="s">
        <v>80</v>
      </c>
      <c r="AA71" t="s">
        <v>166</v>
      </c>
      <c r="AB71" t="s">
        <v>261</v>
      </c>
      <c r="AC71" t="s">
        <v>80</v>
      </c>
      <c r="AD71" t="s">
        <v>5</v>
      </c>
      <c r="AE71" t="s">
        <v>80</v>
      </c>
      <c r="AF71" s="86" t="s">
        <v>375</v>
      </c>
      <c r="AG71" t="s">
        <v>80</v>
      </c>
      <c r="AH71" t="s">
        <v>80</v>
      </c>
      <c r="AI71" t="s">
        <v>261</v>
      </c>
      <c r="AJ71" t="s">
        <v>261</v>
      </c>
      <c r="AK71" t="s">
        <v>261</v>
      </c>
      <c r="AL71" t="s">
        <v>261</v>
      </c>
      <c r="AM71" t="s">
        <v>80</v>
      </c>
      <c r="AN71" t="s">
        <v>82</v>
      </c>
      <c r="AO71" t="s">
        <v>157</v>
      </c>
      <c r="AP71" t="s">
        <v>80</v>
      </c>
      <c r="AQ71">
        <v>0.23</v>
      </c>
      <c r="AR71" t="s">
        <v>261</v>
      </c>
      <c r="AS71" t="s">
        <v>261</v>
      </c>
      <c r="AT71" t="s">
        <v>261</v>
      </c>
      <c r="AU71" t="s">
        <v>261</v>
      </c>
      <c r="AV71" t="s">
        <v>261</v>
      </c>
    </row>
    <row r="72" spans="1:48" x14ac:dyDescent="0.25">
      <c r="A72" s="26" t="s">
        <v>345</v>
      </c>
      <c r="B72" t="s">
        <v>279</v>
      </c>
      <c r="C72" t="s">
        <v>77</v>
      </c>
      <c r="D72" t="s">
        <v>94</v>
      </c>
      <c r="E72" t="s">
        <v>97</v>
      </c>
      <c r="F72" t="s">
        <v>79</v>
      </c>
      <c r="G72" t="s">
        <v>78</v>
      </c>
      <c r="H72" t="s">
        <v>78</v>
      </c>
      <c r="I72" t="s">
        <v>78</v>
      </c>
      <c r="J72">
        <v>14</v>
      </c>
      <c r="K72" t="s">
        <v>78</v>
      </c>
      <c r="L72" s="26">
        <v>2.4E-2</v>
      </c>
      <c r="M72" s="26">
        <v>1.7000000000000001E-2</v>
      </c>
      <c r="N72" s="26">
        <v>2.4E-2</v>
      </c>
      <c r="O72" s="26">
        <v>1.0999999999999999E-2</v>
      </c>
      <c r="P72" t="s">
        <v>78</v>
      </c>
      <c r="Q72" s="1">
        <v>55</v>
      </c>
      <c r="R72" t="s">
        <v>172</v>
      </c>
      <c r="S72" s="26">
        <v>144</v>
      </c>
      <c r="T72" t="s">
        <v>261</v>
      </c>
      <c r="U72" t="s">
        <v>80</v>
      </c>
      <c r="V72">
        <v>8</v>
      </c>
      <c r="W72" t="s">
        <v>261</v>
      </c>
      <c r="X72" t="s">
        <v>261</v>
      </c>
      <c r="Y72" t="s">
        <v>164</v>
      </c>
      <c r="Z72" t="s">
        <v>80</v>
      </c>
      <c r="AA72" t="s">
        <v>166</v>
      </c>
      <c r="AB72" t="s">
        <v>261</v>
      </c>
      <c r="AC72" t="s">
        <v>80</v>
      </c>
      <c r="AD72" t="s">
        <v>5</v>
      </c>
      <c r="AE72" t="s">
        <v>80</v>
      </c>
      <c r="AF72" s="86" t="s">
        <v>381</v>
      </c>
      <c r="AG72" t="s">
        <v>80</v>
      </c>
      <c r="AH72" t="s">
        <v>80</v>
      </c>
      <c r="AI72" t="s">
        <v>261</v>
      </c>
      <c r="AJ72" t="s">
        <v>261</v>
      </c>
      <c r="AK72" t="s">
        <v>261</v>
      </c>
      <c r="AL72" t="s">
        <v>261</v>
      </c>
      <c r="AM72" t="s">
        <v>80</v>
      </c>
      <c r="AN72" t="s">
        <v>82</v>
      </c>
      <c r="AO72" t="s">
        <v>157</v>
      </c>
      <c r="AP72" t="s">
        <v>80</v>
      </c>
      <c r="AQ72">
        <v>0.23</v>
      </c>
      <c r="AR72" t="s">
        <v>261</v>
      </c>
      <c r="AS72" t="s">
        <v>261</v>
      </c>
      <c r="AT72" t="s">
        <v>261</v>
      </c>
      <c r="AU72" t="s">
        <v>261</v>
      </c>
      <c r="AV72" t="s">
        <v>261</v>
      </c>
    </row>
    <row r="73" spans="1:48" x14ac:dyDescent="0.25">
      <c r="A73" s="26" t="s">
        <v>346</v>
      </c>
      <c r="B73" t="s">
        <v>279</v>
      </c>
      <c r="C73" t="s">
        <v>77</v>
      </c>
      <c r="D73" t="s">
        <v>94</v>
      </c>
      <c r="E73" t="s">
        <v>97</v>
      </c>
      <c r="F73" t="s">
        <v>79</v>
      </c>
      <c r="G73" t="s">
        <v>78</v>
      </c>
      <c r="H73" t="s">
        <v>78</v>
      </c>
      <c r="I73" t="s">
        <v>78</v>
      </c>
      <c r="J73">
        <v>4</v>
      </c>
      <c r="K73" t="s">
        <v>78</v>
      </c>
      <c r="L73" s="26">
        <v>2.1999999999999999E-2</v>
      </c>
      <c r="M73" s="26">
        <v>0</v>
      </c>
      <c r="N73" s="26">
        <v>2.1999999999999999E-2</v>
      </c>
      <c r="O73" s="26">
        <v>4.0000000000000001E-3</v>
      </c>
      <c r="P73" t="s">
        <v>78</v>
      </c>
      <c r="Q73" s="1">
        <v>55</v>
      </c>
      <c r="R73" t="s">
        <v>172</v>
      </c>
      <c r="S73" s="26">
        <v>133</v>
      </c>
      <c r="T73" t="s">
        <v>261</v>
      </c>
      <c r="U73" t="s">
        <v>80</v>
      </c>
      <c r="V73">
        <v>8</v>
      </c>
      <c r="W73" t="s">
        <v>261</v>
      </c>
      <c r="X73" t="s">
        <v>261</v>
      </c>
      <c r="Y73" t="s">
        <v>164</v>
      </c>
      <c r="Z73" t="s">
        <v>80</v>
      </c>
      <c r="AA73" t="s">
        <v>166</v>
      </c>
      <c r="AB73" t="s">
        <v>261</v>
      </c>
      <c r="AC73" t="s">
        <v>80</v>
      </c>
      <c r="AD73" t="s">
        <v>5</v>
      </c>
      <c r="AE73" t="s">
        <v>80</v>
      </c>
      <c r="AF73" s="86" t="s">
        <v>377</v>
      </c>
      <c r="AG73" t="s">
        <v>80</v>
      </c>
      <c r="AH73" t="s">
        <v>80</v>
      </c>
      <c r="AI73" t="s">
        <v>261</v>
      </c>
      <c r="AJ73" t="s">
        <v>261</v>
      </c>
      <c r="AK73" t="s">
        <v>261</v>
      </c>
      <c r="AL73" t="s">
        <v>261</v>
      </c>
      <c r="AM73" t="s">
        <v>80</v>
      </c>
      <c r="AN73" t="s">
        <v>82</v>
      </c>
      <c r="AO73" t="s">
        <v>157</v>
      </c>
      <c r="AP73" t="s">
        <v>80</v>
      </c>
      <c r="AQ73">
        <v>0.23</v>
      </c>
      <c r="AR73" t="s">
        <v>261</v>
      </c>
      <c r="AS73" t="s">
        <v>261</v>
      </c>
      <c r="AT73" t="s">
        <v>261</v>
      </c>
      <c r="AU73" t="s">
        <v>261</v>
      </c>
      <c r="AV73" t="s">
        <v>261</v>
      </c>
    </row>
    <row r="74" spans="1:48" x14ac:dyDescent="0.25">
      <c r="A74" s="26" t="s">
        <v>347</v>
      </c>
      <c r="B74" t="s">
        <v>279</v>
      </c>
      <c r="C74" t="s">
        <v>77</v>
      </c>
      <c r="D74" t="s">
        <v>94</v>
      </c>
      <c r="E74" t="s">
        <v>97</v>
      </c>
      <c r="F74" t="s">
        <v>79</v>
      </c>
      <c r="G74" t="s">
        <v>78</v>
      </c>
      <c r="H74" t="s">
        <v>78</v>
      </c>
      <c r="I74" t="s">
        <v>78</v>
      </c>
      <c r="J74">
        <v>6</v>
      </c>
      <c r="K74" t="s">
        <v>78</v>
      </c>
      <c r="L74" s="26">
        <v>2.1999999999999999E-2</v>
      </c>
      <c r="M74" s="26">
        <v>0</v>
      </c>
      <c r="N74" s="26">
        <v>2.1999999999999999E-2</v>
      </c>
      <c r="O74" s="26">
        <v>4.0000000000000001E-3</v>
      </c>
      <c r="P74" t="s">
        <v>78</v>
      </c>
      <c r="Q74" s="1">
        <v>55</v>
      </c>
      <c r="R74" t="s">
        <v>172</v>
      </c>
      <c r="S74" s="26">
        <v>146</v>
      </c>
      <c r="T74" t="s">
        <v>261</v>
      </c>
      <c r="U74" t="s">
        <v>80</v>
      </c>
      <c r="V74">
        <v>8</v>
      </c>
      <c r="W74" t="s">
        <v>261</v>
      </c>
      <c r="X74" t="s">
        <v>261</v>
      </c>
      <c r="Y74" t="s">
        <v>164</v>
      </c>
      <c r="Z74" t="s">
        <v>80</v>
      </c>
      <c r="AA74" t="s">
        <v>166</v>
      </c>
      <c r="AB74" t="s">
        <v>261</v>
      </c>
      <c r="AC74" t="s">
        <v>80</v>
      </c>
      <c r="AD74" t="s">
        <v>5</v>
      </c>
      <c r="AE74" t="s">
        <v>80</v>
      </c>
      <c r="AF74" s="86" t="s">
        <v>378</v>
      </c>
      <c r="AG74" t="s">
        <v>80</v>
      </c>
      <c r="AH74" t="s">
        <v>80</v>
      </c>
      <c r="AI74" t="s">
        <v>261</v>
      </c>
      <c r="AJ74" t="s">
        <v>261</v>
      </c>
      <c r="AK74" t="s">
        <v>261</v>
      </c>
      <c r="AL74" t="s">
        <v>261</v>
      </c>
      <c r="AM74" t="s">
        <v>80</v>
      </c>
      <c r="AN74" t="s">
        <v>82</v>
      </c>
      <c r="AO74" t="s">
        <v>157</v>
      </c>
      <c r="AP74" t="s">
        <v>80</v>
      </c>
      <c r="AQ74">
        <v>0.23</v>
      </c>
      <c r="AR74" t="s">
        <v>261</v>
      </c>
      <c r="AS74" t="s">
        <v>261</v>
      </c>
      <c r="AT74" t="s">
        <v>261</v>
      </c>
      <c r="AU74" t="s">
        <v>261</v>
      </c>
      <c r="AV74" t="s">
        <v>261</v>
      </c>
    </row>
    <row r="75" spans="1:48" x14ac:dyDescent="0.25">
      <c r="A75" s="26" t="s">
        <v>348</v>
      </c>
      <c r="B75" t="s">
        <v>279</v>
      </c>
      <c r="C75" t="s">
        <v>77</v>
      </c>
      <c r="D75" t="s">
        <v>94</v>
      </c>
      <c r="E75" t="s">
        <v>97</v>
      </c>
      <c r="F75" t="s">
        <v>79</v>
      </c>
      <c r="G75" t="s">
        <v>78</v>
      </c>
      <c r="H75" t="s">
        <v>78</v>
      </c>
      <c r="I75" t="s">
        <v>78</v>
      </c>
      <c r="J75">
        <v>8</v>
      </c>
      <c r="K75" t="s">
        <v>78</v>
      </c>
      <c r="L75" s="26">
        <v>1.7000000000000001E-2</v>
      </c>
      <c r="M75" s="26">
        <v>8.0000000000000002E-3</v>
      </c>
      <c r="N75" s="26">
        <v>1.7000000000000001E-2</v>
      </c>
      <c r="O75" s="26">
        <v>7.0000000000000001E-3</v>
      </c>
      <c r="P75" t="s">
        <v>78</v>
      </c>
      <c r="Q75" s="1">
        <v>55</v>
      </c>
      <c r="R75" t="s">
        <v>172</v>
      </c>
      <c r="S75" s="26">
        <v>147</v>
      </c>
      <c r="T75" t="s">
        <v>261</v>
      </c>
      <c r="U75" t="s">
        <v>80</v>
      </c>
      <c r="V75">
        <v>8</v>
      </c>
      <c r="W75" t="s">
        <v>261</v>
      </c>
      <c r="X75" t="s">
        <v>261</v>
      </c>
      <c r="Y75" t="s">
        <v>164</v>
      </c>
      <c r="Z75" t="s">
        <v>80</v>
      </c>
      <c r="AA75" t="s">
        <v>166</v>
      </c>
      <c r="AB75" t="s">
        <v>261</v>
      </c>
      <c r="AC75" t="s">
        <v>80</v>
      </c>
      <c r="AD75" t="s">
        <v>5</v>
      </c>
      <c r="AE75" t="s">
        <v>80</v>
      </c>
      <c r="AF75" s="86" t="s">
        <v>379</v>
      </c>
      <c r="AG75" t="s">
        <v>80</v>
      </c>
      <c r="AH75" t="s">
        <v>80</v>
      </c>
      <c r="AI75" t="s">
        <v>261</v>
      </c>
      <c r="AJ75" t="s">
        <v>261</v>
      </c>
      <c r="AK75" t="s">
        <v>261</v>
      </c>
      <c r="AL75" t="s">
        <v>261</v>
      </c>
      <c r="AM75" t="s">
        <v>80</v>
      </c>
      <c r="AN75" t="s">
        <v>82</v>
      </c>
      <c r="AO75" t="s">
        <v>157</v>
      </c>
      <c r="AP75" t="s">
        <v>80</v>
      </c>
      <c r="AQ75">
        <v>0.23</v>
      </c>
      <c r="AR75" t="s">
        <v>261</v>
      </c>
      <c r="AS75" t="s">
        <v>261</v>
      </c>
      <c r="AT75" t="s">
        <v>261</v>
      </c>
      <c r="AU75" t="s">
        <v>261</v>
      </c>
      <c r="AV75" t="s">
        <v>261</v>
      </c>
    </row>
    <row r="76" spans="1:48" x14ac:dyDescent="0.25">
      <c r="A76" s="26" t="s">
        <v>349</v>
      </c>
      <c r="B76" t="s">
        <v>279</v>
      </c>
      <c r="C76" t="s">
        <v>77</v>
      </c>
      <c r="D76" t="s">
        <v>94</v>
      </c>
      <c r="E76" t="s">
        <v>97</v>
      </c>
      <c r="F76" t="s">
        <v>79</v>
      </c>
      <c r="G76" t="s">
        <v>78</v>
      </c>
      <c r="H76" t="s">
        <v>78</v>
      </c>
      <c r="I76" t="s">
        <v>78</v>
      </c>
      <c r="J76">
        <v>11</v>
      </c>
      <c r="K76" t="s">
        <v>78</v>
      </c>
      <c r="L76" s="26">
        <v>2.3E-2</v>
      </c>
      <c r="M76" s="26">
        <v>0</v>
      </c>
      <c r="N76" s="26">
        <v>2.3E-2</v>
      </c>
      <c r="O76" s="26">
        <v>1.2E-2</v>
      </c>
      <c r="P76" t="s">
        <v>78</v>
      </c>
      <c r="Q76" s="1">
        <v>55</v>
      </c>
      <c r="R76" t="s">
        <v>172</v>
      </c>
      <c r="S76" s="26">
        <v>141</v>
      </c>
      <c r="T76" t="s">
        <v>261</v>
      </c>
      <c r="U76" t="s">
        <v>80</v>
      </c>
      <c r="V76">
        <v>8</v>
      </c>
      <c r="W76" t="s">
        <v>261</v>
      </c>
      <c r="X76" t="s">
        <v>261</v>
      </c>
      <c r="Y76" t="s">
        <v>164</v>
      </c>
      <c r="Z76" t="s">
        <v>80</v>
      </c>
      <c r="AA76" t="s">
        <v>166</v>
      </c>
      <c r="AB76" t="s">
        <v>261</v>
      </c>
      <c r="AC76" t="s">
        <v>80</v>
      </c>
      <c r="AD76" t="s">
        <v>5</v>
      </c>
      <c r="AE76" t="s">
        <v>80</v>
      </c>
      <c r="AF76" s="86" t="s">
        <v>380</v>
      </c>
      <c r="AG76" t="s">
        <v>80</v>
      </c>
      <c r="AH76" t="s">
        <v>80</v>
      </c>
      <c r="AI76" t="s">
        <v>261</v>
      </c>
      <c r="AJ76" t="s">
        <v>261</v>
      </c>
      <c r="AK76" t="s">
        <v>261</v>
      </c>
      <c r="AL76" t="s">
        <v>261</v>
      </c>
      <c r="AM76" t="s">
        <v>80</v>
      </c>
      <c r="AN76" t="s">
        <v>82</v>
      </c>
      <c r="AO76" t="s">
        <v>157</v>
      </c>
      <c r="AP76" t="s">
        <v>80</v>
      </c>
      <c r="AQ76">
        <v>0.23</v>
      </c>
      <c r="AR76" t="s">
        <v>261</v>
      </c>
      <c r="AS76" t="s">
        <v>261</v>
      </c>
      <c r="AT76" t="s">
        <v>261</v>
      </c>
      <c r="AU76" t="s">
        <v>261</v>
      </c>
      <c r="AV76" t="s">
        <v>261</v>
      </c>
    </row>
    <row r="77" spans="1:48" x14ac:dyDescent="0.25">
      <c r="A77" s="26" t="s">
        <v>350</v>
      </c>
      <c r="B77" t="s">
        <v>279</v>
      </c>
      <c r="C77" t="s">
        <v>77</v>
      </c>
      <c r="D77" t="s">
        <v>94</v>
      </c>
      <c r="E77" t="s">
        <v>97</v>
      </c>
      <c r="F77" t="s">
        <v>79</v>
      </c>
      <c r="G77" t="s">
        <v>78</v>
      </c>
      <c r="H77" t="s">
        <v>78</v>
      </c>
      <c r="I77" t="s">
        <v>78</v>
      </c>
      <c r="J77">
        <v>11</v>
      </c>
      <c r="K77" t="s">
        <v>78</v>
      </c>
      <c r="L77" s="26">
        <v>2.3E-2</v>
      </c>
      <c r="M77" s="26">
        <v>0</v>
      </c>
      <c r="N77" s="26">
        <v>2.3E-2</v>
      </c>
      <c r="O77" s="26">
        <v>1.2E-2</v>
      </c>
      <c r="P77" t="s">
        <v>78</v>
      </c>
      <c r="Q77" s="1">
        <v>55</v>
      </c>
      <c r="R77" t="s">
        <v>172</v>
      </c>
      <c r="S77" s="26">
        <v>128</v>
      </c>
      <c r="T77" t="s">
        <v>261</v>
      </c>
      <c r="U77" t="s">
        <v>80</v>
      </c>
      <c r="V77">
        <v>8</v>
      </c>
      <c r="W77" t="s">
        <v>261</v>
      </c>
      <c r="X77" t="s">
        <v>261</v>
      </c>
      <c r="Y77" t="s">
        <v>164</v>
      </c>
      <c r="Z77" t="s">
        <v>80</v>
      </c>
      <c r="AA77" t="s">
        <v>166</v>
      </c>
      <c r="AB77" t="s">
        <v>261</v>
      </c>
      <c r="AC77" t="s">
        <v>80</v>
      </c>
      <c r="AD77" t="s">
        <v>5</v>
      </c>
      <c r="AE77" t="s">
        <v>80</v>
      </c>
      <c r="AF77" s="86" t="s">
        <v>375</v>
      </c>
      <c r="AG77" t="s">
        <v>80</v>
      </c>
      <c r="AH77" t="s">
        <v>80</v>
      </c>
      <c r="AI77" t="s">
        <v>261</v>
      </c>
      <c r="AJ77" t="s">
        <v>261</v>
      </c>
      <c r="AK77" t="s">
        <v>261</v>
      </c>
      <c r="AL77" t="s">
        <v>261</v>
      </c>
      <c r="AM77" t="s">
        <v>80</v>
      </c>
      <c r="AN77" t="s">
        <v>82</v>
      </c>
      <c r="AO77" t="s">
        <v>157</v>
      </c>
      <c r="AP77" t="s">
        <v>80</v>
      </c>
      <c r="AQ77">
        <v>0.23</v>
      </c>
      <c r="AR77" t="s">
        <v>261</v>
      </c>
      <c r="AS77" t="s">
        <v>261</v>
      </c>
      <c r="AT77" t="s">
        <v>261</v>
      </c>
      <c r="AU77" t="s">
        <v>261</v>
      </c>
      <c r="AV77" t="s">
        <v>261</v>
      </c>
    </row>
    <row r="78" spans="1:48" x14ac:dyDescent="0.25">
      <c r="A78" s="26" t="s">
        <v>351</v>
      </c>
      <c r="B78" t="s">
        <v>279</v>
      </c>
      <c r="C78" t="s">
        <v>77</v>
      </c>
      <c r="D78" t="s">
        <v>94</v>
      </c>
      <c r="E78" t="s">
        <v>97</v>
      </c>
      <c r="F78" t="s">
        <v>79</v>
      </c>
      <c r="G78" t="s">
        <v>78</v>
      </c>
      <c r="H78" t="s">
        <v>78</v>
      </c>
      <c r="I78" t="s">
        <v>78</v>
      </c>
      <c r="J78">
        <v>14</v>
      </c>
      <c r="K78" t="s">
        <v>78</v>
      </c>
      <c r="L78" s="26">
        <v>2.4E-2</v>
      </c>
      <c r="M78" s="26">
        <v>1.7000000000000001E-2</v>
      </c>
      <c r="N78" s="26">
        <v>2.4E-2</v>
      </c>
      <c r="O78" s="26">
        <v>1.0999999999999999E-2</v>
      </c>
      <c r="P78" t="s">
        <v>78</v>
      </c>
      <c r="Q78" s="1">
        <v>55</v>
      </c>
      <c r="R78" t="s">
        <v>172</v>
      </c>
      <c r="S78" s="26">
        <v>144</v>
      </c>
      <c r="T78" t="s">
        <v>261</v>
      </c>
      <c r="U78" t="s">
        <v>80</v>
      </c>
      <c r="V78">
        <v>8</v>
      </c>
      <c r="W78" t="s">
        <v>261</v>
      </c>
      <c r="X78" t="s">
        <v>261</v>
      </c>
      <c r="Y78" t="s">
        <v>164</v>
      </c>
      <c r="Z78" t="s">
        <v>80</v>
      </c>
      <c r="AA78" t="s">
        <v>166</v>
      </c>
      <c r="AB78" t="s">
        <v>261</v>
      </c>
      <c r="AC78" t="s">
        <v>80</v>
      </c>
      <c r="AD78" t="s">
        <v>5</v>
      </c>
      <c r="AE78" t="s">
        <v>80</v>
      </c>
      <c r="AF78" s="86" t="s">
        <v>381</v>
      </c>
      <c r="AG78" t="s">
        <v>80</v>
      </c>
      <c r="AH78" t="s">
        <v>80</v>
      </c>
      <c r="AI78" t="s">
        <v>261</v>
      </c>
      <c r="AJ78" t="s">
        <v>261</v>
      </c>
      <c r="AK78" t="s">
        <v>261</v>
      </c>
      <c r="AL78" t="s">
        <v>261</v>
      </c>
      <c r="AM78" t="s">
        <v>80</v>
      </c>
      <c r="AN78" t="s">
        <v>82</v>
      </c>
      <c r="AO78" t="s">
        <v>157</v>
      </c>
      <c r="AP78" t="s">
        <v>80</v>
      </c>
      <c r="AQ78">
        <v>0.23</v>
      </c>
      <c r="AR78" t="s">
        <v>261</v>
      </c>
      <c r="AS78" t="s">
        <v>261</v>
      </c>
      <c r="AT78" t="s">
        <v>261</v>
      </c>
      <c r="AU78" t="s">
        <v>261</v>
      </c>
      <c r="AV78" t="s">
        <v>261</v>
      </c>
    </row>
    <row r="79" spans="1:48" x14ac:dyDescent="0.25">
      <c r="A79" s="26" t="s">
        <v>352</v>
      </c>
      <c r="B79" t="s">
        <v>279</v>
      </c>
      <c r="C79" t="s">
        <v>77</v>
      </c>
      <c r="D79" t="s">
        <v>94</v>
      </c>
      <c r="E79" t="s">
        <v>84</v>
      </c>
      <c r="F79" t="s">
        <v>79</v>
      </c>
      <c r="G79" t="s">
        <v>78</v>
      </c>
      <c r="H79" t="s">
        <v>78</v>
      </c>
      <c r="I79" t="s">
        <v>78</v>
      </c>
      <c r="J79">
        <v>12</v>
      </c>
      <c r="K79" t="s">
        <v>78</v>
      </c>
      <c r="L79">
        <v>6.0000000000000001E-3</v>
      </c>
      <c r="M79">
        <v>0</v>
      </c>
      <c r="N79">
        <v>6.0000000000000001E-3</v>
      </c>
      <c r="O79">
        <v>0</v>
      </c>
      <c r="P79" t="s">
        <v>78</v>
      </c>
      <c r="Q79" s="1">
        <v>55</v>
      </c>
      <c r="R79" t="s">
        <v>172</v>
      </c>
      <c r="S79">
        <v>151</v>
      </c>
      <c r="T79" t="s">
        <v>158</v>
      </c>
      <c r="U79" t="s">
        <v>80</v>
      </c>
      <c r="V79">
        <v>8</v>
      </c>
      <c r="W79" t="s">
        <v>80</v>
      </c>
      <c r="X79" t="s">
        <v>82</v>
      </c>
      <c r="Y79" t="s">
        <v>164</v>
      </c>
      <c r="Z79" t="s">
        <v>80</v>
      </c>
      <c r="AA79" t="s">
        <v>166</v>
      </c>
      <c r="AB79" t="s">
        <v>261</v>
      </c>
      <c r="AC79" t="s">
        <v>80</v>
      </c>
      <c r="AD79" t="s">
        <v>5</v>
      </c>
      <c r="AE79" t="s">
        <v>80</v>
      </c>
      <c r="AF79" s="86" t="s">
        <v>388</v>
      </c>
      <c r="AG79" t="s">
        <v>80</v>
      </c>
      <c r="AH79" t="s">
        <v>80</v>
      </c>
      <c r="AI79" t="s">
        <v>261</v>
      </c>
      <c r="AJ79" t="s">
        <v>261</v>
      </c>
      <c r="AK79" t="s">
        <v>261</v>
      </c>
      <c r="AL79" t="s">
        <v>261</v>
      </c>
      <c r="AM79" t="s">
        <v>80</v>
      </c>
      <c r="AN79" t="s">
        <v>81</v>
      </c>
      <c r="AO79" t="s">
        <v>157</v>
      </c>
      <c r="AP79" t="s">
        <v>80</v>
      </c>
      <c r="AQ79">
        <v>0.23</v>
      </c>
      <c r="AR79" t="s">
        <v>261</v>
      </c>
      <c r="AS79" t="s">
        <v>261</v>
      </c>
      <c r="AT79" t="s">
        <v>261</v>
      </c>
      <c r="AU79" t="s">
        <v>261</v>
      </c>
      <c r="AV79" t="s">
        <v>261</v>
      </c>
    </row>
    <row r="80" spans="1:48" x14ac:dyDescent="0.25">
      <c r="A80" s="26" t="s">
        <v>353</v>
      </c>
      <c r="B80" t="s">
        <v>279</v>
      </c>
      <c r="C80" t="s">
        <v>77</v>
      </c>
      <c r="D80" t="s">
        <v>94</v>
      </c>
      <c r="E80" t="s">
        <v>84</v>
      </c>
      <c r="F80" t="s">
        <v>79</v>
      </c>
      <c r="G80" t="s">
        <v>78</v>
      </c>
      <c r="H80" t="s">
        <v>78</v>
      </c>
      <c r="I80" t="s">
        <v>78</v>
      </c>
      <c r="J80">
        <v>12</v>
      </c>
      <c r="K80" t="s">
        <v>78</v>
      </c>
      <c r="L80">
        <v>6.0000000000000001E-3</v>
      </c>
      <c r="M80">
        <v>0</v>
      </c>
      <c r="N80">
        <v>6.0000000000000001E-3</v>
      </c>
      <c r="O80">
        <v>0</v>
      </c>
      <c r="P80" t="s">
        <v>78</v>
      </c>
      <c r="Q80" s="1">
        <v>55</v>
      </c>
      <c r="R80" t="s">
        <v>172</v>
      </c>
      <c r="S80">
        <v>151</v>
      </c>
      <c r="T80" t="s">
        <v>158</v>
      </c>
      <c r="U80" t="s">
        <v>80</v>
      </c>
      <c r="V80">
        <v>8</v>
      </c>
      <c r="W80" t="s">
        <v>80</v>
      </c>
      <c r="X80" t="s">
        <v>82</v>
      </c>
      <c r="Y80" t="s">
        <v>164</v>
      </c>
      <c r="Z80" t="s">
        <v>80</v>
      </c>
      <c r="AA80" t="s">
        <v>166</v>
      </c>
      <c r="AB80" t="s">
        <v>261</v>
      </c>
      <c r="AC80" t="s">
        <v>80</v>
      </c>
      <c r="AD80" t="s">
        <v>5</v>
      </c>
      <c r="AE80" t="s">
        <v>80</v>
      </c>
      <c r="AF80" s="86" t="s">
        <v>388</v>
      </c>
      <c r="AG80" t="s">
        <v>80</v>
      </c>
      <c r="AH80" t="s">
        <v>80</v>
      </c>
      <c r="AI80" t="s">
        <v>261</v>
      </c>
      <c r="AJ80" t="s">
        <v>261</v>
      </c>
      <c r="AK80" t="s">
        <v>261</v>
      </c>
      <c r="AL80" t="s">
        <v>261</v>
      </c>
      <c r="AM80" t="s">
        <v>80</v>
      </c>
      <c r="AN80" t="s">
        <v>81</v>
      </c>
      <c r="AO80" t="s">
        <v>157</v>
      </c>
      <c r="AP80" t="s">
        <v>80</v>
      </c>
      <c r="AQ80">
        <v>0.23</v>
      </c>
      <c r="AR80" t="s">
        <v>261</v>
      </c>
      <c r="AS80" t="s">
        <v>261</v>
      </c>
      <c r="AT80" t="s">
        <v>261</v>
      </c>
      <c r="AU80" t="s">
        <v>261</v>
      </c>
      <c r="AV80" t="s">
        <v>261</v>
      </c>
    </row>
    <row r="81" spans="1:48" x14ac:dyDescent="0.25">
      <c r="A81" s="26" t="s">
        <v>354</v>
      </c>
      <c r="B81" t="s">
        <v>279</v>
      </c>
      <c r="C81" t="s">
        <v>77</v>
      </c>
      <c r="D81" t="s">
        <v>94</v>
      </c>
      <c r="E81" t="s">
        <v>84</v>
      </c>
      <c r="F81" t="s">
        <v>79</v>
      </c>
      <c r="G81" t="s">
        <v>78</v>
      </c>
      <c r="H81" t="s">
        <v>78</v>
      </c>
      <c r="I81" t="s">
        <v>78</v>
      </c>
      <c r="J81" s="26">
        <v>6</v>
      </c>
      <c r="K81" t="s">
        <v>78</v>
      </c>
      <c r="L81" s="26">
        <v>1.0999999999999999E-2</v>
      </c>
      <c r="M81" s="26">
        <v>1.0999999999999999E-2</v>
      </c>
      <c r="N81" s="26">
        <v>1.0999999999999999E-2</v>
      </c>
      <c r="O81" s="26">
        <v>0</v>
      </c>
      <c r="P81" t="s">
        <v>78</v>
      </c>
      <c r="Q81" s="27">
        <v>55</v>
      </c>
      <c r="R81" t="s">
        <v>172</v>
      </c>
      <c r="S81" s="26">
        <v>147</v>
      </c>
      <c r="T81" t="s">
        <v>158</v>
      </c>
      <c r="U81" t="s">
        <v>80</v>
      </c>
      <c r="V81">
        <v>8</v>
      </c>
      <c r="W81" t="s">
        <v>80</v>
      </c>
      <c r="X81" t="s">
        <v>275</v>
      </c>
      <c r="Y81" t="s">
        <v>164</v>
      </c>
      <c r="Z81" t="s">
        <v>80</v>
      </c>
      <c r="AA81" t="s">
        <v>166</v>
      </c>
      <c r="AB81" t="s">
        <v>261</v>
      </c>
      <c r="AC81" t="s">
        <v>80</v>
      </c>
      <c r="AD81" t="s">
        <v>159</v>
      </c>
      <c r="AE81" t="s">
        <v>80</v>
      </c>
      <c r="AF81" s="86" t="s">
        <v>382</v>
      </c>
      <c r="AG81" t="s">
        <v>80</v>
      </c>
      <c r="AH81" t="s">
        <v>80</v>
      </c>
      <c r="AI81" t="s">
        <v>261</v>
      </c>
      <c r="AJ81" t="s">
        <v>261</v>
      </c>
      <c r="AK81" t="s">
        <v>261</v>
      </c>
      <c r="AL81" t="s">
        <v>261</v>
      </c>
      <c r="AM81" t="s">
        <v>80</v>
      </c>
      <c r="AN81" t="s">
        <v>275</v>
      </c>
      <c r="AO81" t="s">
        <v>157</v>
      </c>
      <c r="AP81" t="s">
        <v>80</v>
      </c>
      <c r="AQ81">
        <v>0.23</v>
      </c>
      <c r="AR81" t="s">
        <v>261</v>
      </c>
      <c r="AS81" t="s">
        <v>261</v>
      </c>
      <c r="AT81" t="s">
        <v>261</v>
      </c>
      <c r="AU81" t="s">
        <v>261</v>
      </c>
      <c r="AV81" t="s">
        <v>261</v>
      </c>
    </row>
    <row r="82" spans="1:48" x14ac:dyDescent="0.25">
      <c r="A82" s="26" t="s">
        <v>355</v>
      </c>
      <c r="B82" t="s">
        <v>279</v>
      </c>
      <c r="C82" t="s">
        <v>77</v>
      </c>
      <c r="D82" t="s">
        <v>94</v>
      </c>
      <c r="E82" t="s">
        <v>84</v>
      </c>
      <c r="F82" t="s">
        <v>79</v>
      </c>
      <c r="G82" t="s">
        <v>78</v>
      </c>
      <c r="H82" t="s">
        <v>78</v>
      </c>
      <c r="I82" t="s">
        <v>78</v>
      </c>
      <c r="J82" s="26">
        <v>8</v>
      </c>
      <c r="K82" t="s">
        <v>78</v>
      </c>
      <c r="L82" s="26">
        <v>1.0999999999999999E-2</v>
      </c>
      <c r="M82" s="26">
        <v>1.0999999999999999E-2</v>
      </c>
      <c r="N82" s="26">
        <v>1.0999999999999999E-2</v>
      </c>
      <c r="O82" s="26">
        <v>0</v>
      </c>
      <c r="P82" t="s">
        <v>78</v>
      </c>
      <c r="Q82" s="27">
        <v>55</v>
      </c>
      <c r="R82" t="s">
        <v>172</v>
      </c>
      <c r="S82" s="26">
        <v>152</v>
      </c>
      <c r="T82" t="s">
        <v>158</v>
      </c>
      <c r="U82" t="s">
        <v>80</v>
      </c>
      <c r="V82">
        <v>8</v>
      </c>
      <c r="W82" t="s">
        <v>80</v>
      </c>
      <c r="X82" t="s">
        <v>275</v>
      </c>
      <c r="Y82" t="s">
        <v>164</v>
      </c>
      <c r="Z82" t="s">
        <v>80</v>
      </c>
      <c r="AA82" t="s">
        <v>166</v>
      </c>
      <c r="AB82" t="s">
        <v>261</v>
      </c>
      <c r="AC82" t="s">
        <v>80</v>
      </c>
      <c r="AD82" t="s">
        <v>159</v>
      </c>
      <c r="AE82" t="s">
        <v>80</v>
      </c>
      <c r="AF82" s="86" t="s">
        <v>378</v>
      </c>
      <c r="AG82" t="s">
        <v>80</v>
      </c>
      <c r="AH82" t="s">
        <v>80</v>
      </c>
      <c r="AI82" t="s">
        <v>261</v>
      </c>
      <c r="AJ82" t="s">
        <v>261</v>
      </c>
      <c r="AK82" t="s">
        <v>261</v>
      </c>
      <c r="AL82" t="s">
        <v>261</v>
      </c>
      <c r="AM82" t="s">
        <v>80</v>
      </c>
      <c r="AN82" t="s">
        <v>275</v>
      </c>
      <c r="AO82" t="s">
        <v>157</v>
      </c>
      <c r="AP82" t="s">
        <v>80</v>
      </c>
      <c r="AQ82">
        <v>0.23</v>
      </c>
      <c r="AR82" t="s">
        <v>261</v>
      </c>
      <c r="AS82" t="s">
        <v>261</v>
      </c>
      <c r="AT82" t="s">
        <v>261</v>
      </c>
      <c r="AU82" t="s">
        <v>261</v>
      </c>
      <c r="AV82" t="s">
        <v>261</v>
      </c>
    </row>
    <row r="83" spans="1:48" x14ac:dyDescent="0.25">
      <c r="A83" s="26" t="s">
        <v>356</v>
      </c>
      <c r="B83" t="s">
        <v>279</v>
      </c>
      <c r="C83" t="s">
        <v>77</v>
      </c>
      <c r="D83" t="s">
        <v>94</v>
      </c>
      <c r="E83" t="s">
        <v>84</v>
      </c>
      <c r="F83" t="s">
        <v>79</v>
      </c>
      <c r="G83" t="s">
        <v>78</v>
      </c>
      <c r="H83" t="s">
        <v>78</v>
      </c>
      <c r="I83" t="s">
        <v>78</v>
      </c>
      <c r="J83" s="26">
        <v>12</v>
      </c>
      <c r="K83" t="s">
        <v>78</v>
      </c>
      <c r="L83" s="26">
        <v>1.4E-2</v>
      </c>
      <c r="M83" s="26">
        <v>1.4E-2</v>
      </c>
      <c r="N83" s="26">
        <v>1.4E-2</v>
      </c>
      <c r="O83" s="26">
        <v>0</v>
      </c>
      <c r="P83" t="s">
        <v>78</v>
      </c>
      <c r="Q83" s="27">
        <v>55</v>
      </c>
      <c r="R83" t="s">
        <v>172</v>
      </c>
      <c r="S83" s="26">
        <v>159</v>
      </c>
      <c r="T83" t="s">
        <v>158</v>
      </c>
      <c r="U83" t="s">
        <v>80</v>
      </c>
      <c r="V83">
        <v>8</v>
      </c>
      <c r="W83" t="s">
        <v>80</v>
      </c>
      <c r="X83" t="s">
        <v>274</v>
      </c>
      <c r="Y83" t="s">
        <v>164</v>
      </c>
      <c r="Z83" t="s">
        <v>80</v>
      </c>
      <c r="AA83" t="s">
        <v>166</v>
      </c>
      <c r="AB83" t="s">
        <v>261</v>
      </c>
      <c r="AC83" t="s">
        <v>80</v>
      </c>
      <c r="AD83" t="s">
        <v>159</v>
      </c>
      <c r="AE83" t="s">
        <v>80</v>
      </c>
      <c r="AF83" s="86" t="s">
        <v>383</v>
      </c>
      <c r="AG83" t="s">
        <v>80</v>
      </c>
      <c r="AH83" t="s">
        <v>80</v>
      </c>
      <c r="AI83" t="s">
        <v>261</v>
      </c>
      <c r="AJ83" t="s">
        <v>261</v>
      </c>
      <c r="AK83" t="s">
        <v>261</v>
      </c>
      <c r="AL83" t="s">
        <v>261</v>
      </c>
      <c r="AM83" t="s">
        <v>80</v>
      </c>
      <c r="AN83" t="s">
        <v>275</v>
      </c>
      <c r="AO83" t="s">
        <v>157</v>
      </c>
      <c r="AP83" t="s">
        <v>80</v>
      </c>
      <c r="AQ83">
        <v>0.23</v>
      </c>
      <c r="AR83" t="s">
        <v>261</v>
      </c>
      <c r="AS83" t="s">
        <v>261</v>
      </c>
      <c r="AT83" t="s">
        <v>261</v>
      </c>
      <c r="AU83" t="s">
        <v>261</v>
      </c>
      <c r="AV83" t="s">
        <v>261</v>
      </c>
    </row>
    <row r="84" spans="1:48" x14ac:dyDescent="0.25">
      <c r="A84" s="26" t="s">
        <v>357</v>
      </c>
      <c r="B84" t="s">
        <v>279</v>
      </c>
      <c r="C84" t="s">
        <v>77</v>
      </c>
      <c r="D84" t="s">
        <v>94</v>
      </c>
      <c r="E84" t="s">
        <v>84</v>
      </c>
      <c r="F84" t="s">
        <v>79</v>
      </c>
      <c r="G84" t="s">
        <v>78</v>
      </c>
      <c r="H84" t="s">
        <v>78</v>
      </c>
      <c r="I84" t="s">
        <v>78</v>
      </c>
      <c r="J84" s="26">
        <v>16</v>
      </c>
      <c r="K84" t="s">
        <v>78</v>
      </c>
      <c r="L84" s="63">
        <v>0.01</v>
      </c>
      <c r="M84" s="63">
        <v>0.01</v>
      </c>
      <c r="N84" s="63">
        <v>0.01</v>
      </c>
      <c r="O84" s="64">
        <v>0</v>
      </c>
      <c r="P84" t="s">
        <v>78</v>
      </c>
      <c r="Q84" s="27">
        <v>55</v>
      </c>
      <c r="R84" t="s">
        <v>172</v>
      </c>
      <c r="S84" s="26">
        <v>156</v>
      </c>
      <c r="T84" t="s">
        <v>158</v>
      </c>
      <c r="U84" t="s">
        <v>80</v>
      </c>
      <c r="V84">
        <v>8</v>
      </c>
      <c r="W84" t="s">
        <v>80</v>
      </c>
      <c r="X84" t="s">
        <v>273</v>
      </c>
      <c r="Y84" t="s">
        <v>164</v>
      </c>
      <c r="Z84" t="s">
        <v>80</v>
      </c>
      <c r="AA84" t="s">
        <v>166</v>
      </c>
      <c r="AB84" t="s">
        <v>261</v>
      </c>
      <c r="AC84" t="s">
        <v>80</v>
      </c>
      <c r="AD84" t="s">
        <v>159</v>
      </c>
      <c r="AE84" t="s">
        <v>80</v>
      </c>
      <c r="AF84" s="86" t="s">
        <v>384</v>
      </c>
      <c r="AG84" t="s">
        <v>80</v>
      </c>
      <c r="AH84" t="s">
        <v>80</v>
      </c>
      <c r="AI84" t="s">
        <v>261</v>
      </c>
      <c r="AJ84" t="s">
        <v>261</v>
      </c>
      <c r="AK84" t="s">
        <v>261</v>
      </c>
      <c r="AL84" t="s">
        <v>261</v>
      </c>
      <c r="AM84" t="s">
        <v>80</v>
      </c>
      <c r="AN84" t="s">
        <v>275</v>
      </c>
      <c r="AO84" t="s">
        <v>157</v>
      </c>
      <c r="AP84" t="s">
        <v>80</v>
      </c>
      <c r="AQ84">
        <v>0.23</v>
      </c>
      <c r="AR84" t="s">
        <v>261</v>
      </c>
      <c r="AS84" t="s">
        <v>261</v>
      </c>
      <c r="AT84" t="s">
        <v>261</v>
      </c>
      <c r="AU84" t="s">
        <v>261</v>
      </c>
      <c r="AV84" t="s">
        <v>261</v>
      </c>
    </row>
    <row r="85" spans="1:48" x14ac:dyDescent="0.25">
      <c r="A85" s="26" t="s">
        <v>358</v>
      </c>
      <c r="B85" t="s">
        <v>279</v>
      </c>
      <c r="C85" t="s">
        <v>77</v>
      </c>
      <c r="D85" t="s">
        <v>94</v>
      </c>
      <c r="E85" t="s">
        <v>84</v>
      </c>
      <c r="F85" t="s">
        <v>79</v>
      </c>
      <c r="G85" t="s">
        <v>78</v>
      </c>
      <c r="H85" t="s">
        <v>78</v>
      </c>
      <c r="I85" t="s">
        <v>78</v>
      </c>
      <c r="J85" s="26">
        <v>6</v>
      </c>
      <c r="K85" t="s">
        <v>78</v>
      </c>
      <c r="L85" s="26">
        <v>1.0999999999999999E-2</v>
      </c>
      <c r="M85" s="26">
        <v>1.0999999999999999E-2</v>
      </c>
      <c r="N85" s="26">
        <v>1.0999999999999999E-2</v>
      </c>
      <c r="O85" s="26">
        <v>0</v>
      </c>
      <c r="P85" t="s">
        <v>78</v>
      </c>
      <c r="Q85" s="27">
        <v>55</v>
      </c>
      <c r="R85" t="s">
        <v>172</v>
      </c>
      <c r="S85" s="26">
        <v>147</v>
      </c>
      <c r="T85" t="s">
        <v>158</v>
      </c>
      <c r="U85" t="s">
        <v>80</v>
      </c>
      <c r="V85">
        <v>8</v>
      </c>
      <c r="W85" t="s">
        <v>80</v>
      </c>
      <c r="X85" t="s">
        <v>275</v>
      </c>
      <c r="Y85" t="s">
        <v>163</v>
      </c>
      <c r="Z85" t="s">
        <v>261</v>
      </c>
      <c r="AA85" t="s">
        <v>261</v>
      </c>
      <c r="AB85" s="1" t="s">
        <v>78</v>
      </c>
      <c r="AC85" t="s">
        <v>261</v>
      </c>
      <c r="AD85" t="s">
        <v>261</v>
      </c>
      <c r="AE85" t="s">
        <v>261</v>
      </c>
      <c r="AF85" s="80" t="s">
        <v>261</v>
      </c>
      <c r="AG85" t="s">
        <v>80</v>
      </c>
      <c r="AH85" t="s">
        <v>261</v>
      </c>
      <c r="AI85" t="s">
        <v>78</v>
      </c>
      <c r="AJ85" t="s">
        <v>80</v>
      </c>
      <c r="AK85" t="s">
        <v>267</v>
      </c>
      <c r="AL85" s="80" t="s">
        <v>276</v>
      </c>
      <c r="AM85" t="s">
        <v>80</v>
      </c>
      <c r="AN85" t="s">
        <v>275</v>
      </c>
      <c r="AO85" t="s">
        <v>157</v>
      </c>
      <c r="AP85" t="s">
        <v>80</v>
      </c>
      <c r="AQ85">
        <v>0.23</v>
      </c>
      <c r="AR85" t="s">
        <v>208</v>
      </c>
      <c r="AS85" t="s">
        <v>163</v>
      </c>
      <c r="AT85" t="s">
        <v>80</v>
      </c>
      <c r="AU85" t="s">
        <v>166</v>
      </c>
      <c r="AV85" s="1" t="s">
        <v>78</v>
      </c>
    </row>
    <row r="86" spans="1:48" x14ac:dyDescent="0.25">
      <c r="A86" s="26" t="s">
        <v>359</v>
      </c>
      <c r="B86" t="s">
        <v>279</v>
      </c>
      <c r="C86" t="s">
        <v>77</v>
      </c>
      <c r="D86" t="s">
        <v>94</v>
      </c>
      <c r="E86" t="s">
        <v>84</v>
      </c>
      <c r="F86" t="s">
        <v>79</v>
      </c>
      <c r="G86" t="s">
        <v>78</v>
      </c>
      <c r="H86" t="s">
        <v>78</v>
      </c>
      <c r="I86" t="s">
        <v>78</v>
      </c>
      <c r="J86" s="26">
        <v>8</v>
      </c>
      <c r="K86" t="s">
        <v>78</v>
      </c>
      <c r="L86" s="26">
        <v>1.0999999999999999E-2</v>
      </c>
      <c r="M86" s="26">
        <v>1.0999999999999999E-2</v>
      </c>
      <c r="N86" s="26">
        <v>1.0999999999999999E-2</v>
      </c>
      <c r="O86" s="26">
        <v>0</v>
      </c>
      <c r="P86" t="s">
        <v>78</v>
      </c>
      <c r="Q86" s="27">
        <v>55</v>
      </c>
      <c r="R86" t="s">
        <v>172</v>
      </c>
      <c r="S86" s="26">
        <v>152</v>
      </c>
      <c r="T86" t="s">
        <v>158</v>
      </c>
      <c r="U86" t="s">
        <v>80</v>
      </c>
      <c r="V86">
        <v>8</v>
      </c>
      <c r="W86" t="s">
        <v>80</v>
      </c>
      <c r="X86" t="s">
        <v>275</v>
      </c>
      <c r="Y86" t="s">
        <v>163</v>
      </c>
      <c r="Z86" t="s">
        <v>261</v>
      </c>
      <c r="AA86" t="s">
        <v>261</v>
      </c>
      <c r="AB86" s="1" t="s">
        <v>78</v>
      </c>
      <c r="AC86" t="s">
        <v>261</v>
      </c>
      <c r="AD86" t="s">
        <v>261</v>
      </c>
      <c r="AE86" t="s">
        <v>261</v>
      </c>
      <c r="AF86" s="80" t="s">
        <v>261</v>
      </c>
      <c r="AG86" t="s">
        <v>80</v>
      </c>
      <c r="AH86" t="s">
        <v>261</v>
      </c>
      <c r="AI86" t="s">
        <v>78</v>
      </c>
      <c r="AJ86" t="s">
        <v>80</v>
      </c>
      <c r="AK86" t="s">
        <v>267</v>
      </c>
      <c r="AL86" s="80" t="s">
        <v>276</v>
      </c>
      <c r="AM86" t="s">
        <v>80</v>
      </c>
      <c r="AN86" t="s">
        <v>275</v>
      </c>
      <c r="AO86" t="s">
        <v>157</v>
      </c>
      <c r="AP86" t="s">
        <v>80</v>
      </c>
      <c r="AQ86">
        <v>0.23</v>
      </c>
      <c r="AR86" t="s">
        <v>208</v>
      </c>
      <c r="AS86" t="s">
        <v>163</v>
      </c>
      <c r="AT86" t="s">
        <v>80</v>
      </c>
      <c r="AU86" t="s">
        <v>166</v>
      </c>
      <c r="AV86" s="1" t="s">
        <v>78</v>
      </c>
    </row>
    <row r="87" spans="1:48" x14ac:dyDescent="0.25">
      <c r="A87" s="26" t="s">
        <v>360</v>
      </c>
      <c r="B87" t="s">
        <v>279</v>
      </c>
      <c r="C87" t="s">
        <v>77</v>
      </c>
      <c r="D87" t="s">
        <v>94</v>
      </c>
      <c r="E87" t="s">
        <v>84</v>
      </c>
      <c r="F87" t="s">
        <v>79</v>
      </c>
      <c r="G87" t="s">
        <v>78</v>
      </c>
      <c r="H87" t="s">
        <v>78</v>
      </c>
      <c r="I87" t="s">
        <v>78</v>
      </c>
      <c r="J87" s="26">
        <v>12</v>
      </c>
      <c r="K87" t="s">
        <v>78</v>
      </c>
      <c r="L87" s="26">
        <v>1.4E-2</v>
      </c>
      <c r="M87" s="26">
        <v>1.4E-2</v>
      </c>
      <c r="N87" s="26">
        <v>1.4E-2</v>
      </c>
      <c r="O87" s="26">
        <v>0</v>
      </c>
      <c r="P87" t="s">
        <v>78</v>
      </c>
      <c r="Q87" s="27">
        <v>55</v>
      </c>
      <c r="R87" t="s">
        <v>172</v>
      </c>
      <c r="S87" s="26">
        <v>159</v>
      </c>
      <c r="T87" t="s">
        <v>158</v>
      </c>
      <c r="U87" t="s">
        <v>80</v>
      </c>
      <c r="V87">
        <v>8</v>
      </c>
      <c r="W87" t="s">
        <v>80</v>
      </c>
      <c r="X87" t="s">
        <v>274</v>
      </c>
      <c r="Y87" t="s">
        <v>163</v>
      </c>
      <c r="Z87" t="s">
        <v>261</v>
      </c>
      <c r="AA87" t="s">
        <v>261</v>
      </c>
      <c r="AB87" s="1" t="s">
        <v>78</v>
      </c>
      <c r="AC87" t="s">
        <v>261</v>
      </c>
      <c r="AD87" t="s">
        <v>261</v>
      </c>
      <c r="AE87" t="s">
        <v>261</v>
      </c>
      <c r="AF87" s="80" t="s">
        <v>261</v>
      </c>
      <c r="AG87" t="s">
        <v>80</v>
      </c>
      <c r="AH87" t="s">
        <v>261</v>
      </c>
      <c r="AI87" t="s">
        <v>78</v>
      </c>
      <c r="AJ87" t="s">
        <v>80</v>
      </c>
      <c r="AK87" t="s">
        <v>267</v>
      </c>
      <c r="AL87" s="80" t="s">
        <v>276</v>
      </c>
      <c r="AM87" t="s">
        <v>80</v>
      </c>
      <c r="AN87" t="s">
        <v>275</v>
      </c>
      <c r="AO87" t="s">
        <v>157</v>
      </c>
      <c r="AP87" t="s">
        <v>80</v>
      </c>
      <c r="AQ87">
        <v>0.23</v>
      </c>
      <c r="AR87" t="s">
        <v>208</v>
      </c>
      <c r="AS87" t="s">
        <v>163</v>
      </c>
      <c r="AT87" t="s">
        <v>80</v>
      </c>
      <c r="AU87" t="s">
        <v>166</v>
      </c>
      <c r="AV87" s="1" t="s">
        <v>78</v>
      </c>
    </row>
    <row r="88" spans="1:48" x14ac:dyDescent="0.25">
      <c r="A88" s="26" t="s">
        <v>361</v>
      </c>
      <c r="B88" t="s">
        <v>279</v>
      </c>
      <c r="C88" t="s">
        <v>77</v>
      </c>
      <c r="D88" t="s">
        <v>94</v>
      </c>
      <c r="E88" t="s">
        <v>84</v>
      </c>
      <c r="F88" t="s">
        <v>79</v>
      </c>
      <c r="G88" t="s">
        <v>78</v>
      </c>
      <c r="H88" t="s">
        <v>78</v>
      </c>
      <c r="I88" t="s">
        <v>78</v>
      </c>
      <c r="J88" s="26">
        <v>16</v>
      </c>
      <c r="K88" t="s">
        <v>78</v>
      </c>
      <c r="L88" s="63">
        <v>0.01</v>
      </c>
      <c r="M88" s="63">
        <v>0.01</v>
      </c>
      <c r="N88" s="63">
        <v>0.01</v>
      </c>
      <c r="O88" s="64">
        <v>0</v>
      </c>
      <c r="P88" t="s">
        <v>78</v>
      </c>
      <c r="Q88" s="27">
        <v>55</v>
      </c>
      <c r="R88" t="s">
        <v>172</v>
      </c>
      <c r="S88" s="26">
        <v>156</v>
      </c>
      <c r="T88" t="s">
        <v>158</v>
      </c>
      <c r="U88" t="s">
        <v>80</v>
      </c>
      <c r="V88">
        <v>8</v>
      </c>
      <c r="W88" t="s">
        <v>80</v>
      </c>
      <c r="X88" t="s">
        <v>273</v>
      </c>
      <c r="Y88" t="s">
        <v>163</v>
      </c>
      <c r="Z88" t="s">
        <v>261</v>
      </c>
      <c r="AA88" t="s">
        <v>261</v>
      </c>
      <c r="AB88" s="1" t="s">
        <v>78</v>
      </c>
      <c r="AC88" t="s">
        <v>261</v>
      </c>
      <c r="AD88" t="s">
        <v>261</v>
      </c>
      <c r="AE88" t="s">
        <v>261</v>
      </c>
      <c r="AF88" s="80" t="s">
        <v>261</v>
      </c>
      <c r="AG88" t="s">
        <v>80</v>
      </c>
      <c r="AH88" t="s">
        <v>261</v>
      </c>
      <c r="AI88" t="s">
        <v>78</v>
      </c>
      <c r="AJ88" t="s">
        <v>80</v>
      </c>
      <c r="AK88" t="s">
        <v>267</v>
      </c>
      <c r="AL88" s="80" t="s">
        <v>276</v>
      </c>
      <c r="AM88" t="s">
        <v>80</v>
      </c>
      <c r="AN88" t="s">
        <v>275</v>
      </c>
      <c r="AO88" t="s">
        <v>157</v>
      </c>
      <c r="AP88" t="s">
        <v>80</v>
      </c>
      <c r="AQ88">
        <v>0.23</v>
      </c>
      <c r="AR88" t="s">
        <v>208</v>
      </c>
      <c r="AS88" t="s">
        <v>163</v>
      </c>
      <c r="AT88" t="s">
        <v>80</v>
      </c>
      <c r="AU88" t="s">
        <v>166</v>
      </c>
      <c r="AV88" s="1" t="s">
        <v>78</v>
      </c>
    </row>
    <row r="89" spans="1:48" x14ac:dyDescent="0.25">
      <c r="A89" s="26" t="s">
        <v>362</v>
      </c>
      <c r="B89" t="s">
        <v>279</v>
      </c>
      <c r="C89" t="s">
        <v>77</v>
      </c>
      <c r="D89" t="s">
        <v>94</v>
      </c>
      <c r="E89" t="s">
        <v>84</v>
      </c>
      <c r="F89" t="s">
        <v>79</v>
      </c>
      <c r="G89" t="s">
        <v>78</v>
      </c>
      <c r="H89" t="s">
        <v>78</v>
      </c>
      <c r="I89" t="s">
        <v>78</v>
      </c>
      <c r="J89" s="26">
        <v>6</v>
      </c>
      <c r="K89" t="s">
        <v>78</v>
      </c>
      <c r="L89" s="26">
        <v>1.0999999999999999E-2</v>
      </c>
      <c r="M89" s="26">
        <v>1.0999999999999999E-2</v>
      </c>
      <c r="N89" s="26">
        <v>1.0999999999999999E-2</v>
      </c>
      <c r="O89" s="26">
        <v>0</v>
      </c>
      <c r="P89" t="s">
        <v>78</v>
      </c>
      <c r="Q89" s="27">
        <v>55</v>
      </c>
      <c r="R89" t="s">
        <v>172</v>
      </c>
      <c r="S89" s="26">
        <v>147</v>
      </c>
      <c r="T89" t="s">
        <v>158</v>
      </c>
      <c r="U89" t="s">
        <v>80</v>
      </c>
      <c r="V89">
        <v>8</v>
      </c>
      <c r="W89" t="s">
        <v>80</v>
      </c>
      <c r="X89" t="s">
        <v>275</v>
      </c>
      <c r="Y89" t="s">
        <v>164</v>
      </c>
      <c r="Z89" t="s">
        <v>80</v>
      </c>
      <c r="AA89" t="s">
        <v>166</v>
      </c>
      <c r="AB89" t="s">
        <v>261</v>
      </c>
      <c r="AC89" t="s">
        <v>80</v>
      </c>
      <c r="AD89" t="s">
        <v>5</v>
      </c>
      <c r="AE89" t="s">
        <v>80</v>
      </c>
      <c r="AF89" s="88" t="s">
        <v>389</v>
      </c>
      <c r="AG89" t="s">
        <v>80</v>
      </c>
      <c r="AH89" t="s">
        <v>80</v>
      </c>
      <c r="AI89" t="s">
        <v>261</v>
      </c>
      <c r="AJ89" t="s">
        <v>261</v>
      </c>
      <c r="AK89" t="s">
        <v>261</v>
      </c>
      <c r="AL89" t="s">
        <v>261</v>
      </c>
      <c r="AM89" t="s">
        <v>80</v>
      </c>
      <c r="AN89" t="s">
        <v>275</v>
      </c>
      <c r="AO89" t="s">
        <v>157</v>
      </c>
      <c r="AP89" t="s">
        <v>80</v>
      </c>
      <c r="AQ89">
        <v>0.23</v>
      </c>
      <c r="AR89" t="s">
        <v>261</v>
      </c>
      <c r="AS89" t="s">
        <v>261</v>
      </c>
      <c r="AT89" t="s">
        <v>261</v>
      </c>
      <c r="AU89" t="s">
        <v>261</v>
      </c>
      <c r="AV89" t="s">
        <v>261</v>
      </c>
    </row>
    <row r="90" spans="1:48" x14ac:dyDescent="0.25">
      <c r="A90" s="26" t="s">
        <v>363</v>
      </c>
      <c r="B90" t="s">
        <v>279</v>
      </c>
      <c r="C90" t="s">
        <v>77</v>
      </c>
      <c r="D90" t="s">
        <v>94</v>
      </c>
      <c r="E90" t="s">
        <v>84</v>
      </c>
      <c r="F90" t="s">
        <v>79</v>
      </c>
      <c r="G90" t="s">
        <v>78</v>
      </c>
      <c r="H90" t="s">
        <v>78</v>
      </c>
      <c r="I90" t="s">
        <v>78</v>
      </c>
      <c r="J90" s="26">
        <v>8</v>
      </c>
      <c r="K90" t="s">
        <v>78</v>
      </c>
      <c r="L90" s="26">
        <v>1.0999999999999999E-2</v>
      </c>
      <c r="M90" s="26">
        <v>1.0999999999999999E-2</v>
      </c>
      <c r="N90" s="26">
        <v>1.0999999999999999E-2</v>
      </c>
      <c r="O90" s="26">
        <v>0</v>
      </c>
      <c r="P90" t="s">
        <v>78</v>
      </c>
      <c r="Q90" s="27">
        <v>55</v>
      </c>
      <c r="R90" t="s">
        <v>172</v>
      </c>
      <c r="S90" s="26">
        <v>152</v>
      </c>
      <c r="T90" t="s">
        <v>158</v>
      </c>
      <c r="U90" t="s">
        <v>80</v>
      </c>
      <c r="V90">
        <v>8</v>
      </c>
      <c r="W90" t="s">
        <v>80</v>
      </c>
      <c r="X90" t="s">
        <v>275</v>
      </c>
      <c r="Y90" t="s">
        <v>164</v>
      </c>
      <c r="Z90" t="s">
        <v>80</v>
      </c>
      <c r="AA90" t="s">
        <v>166</v>
      </c>
      <c r="AB90" t="s">
        <v>261</v>
      </c>
      <c r="AC90" t="s">
        <v>80</v>
      </c>
      <c r="AD90" t="s">
        <v>5</v>
      </c>
      <c r="AE90" t="s">
        <v>80</v>
      </c>
      <c r="AF90" s="88" t="s">
        <v>389</v>
      </c>
      <c r="AG90" t="s">
        <v>80</v>
      </c>
      <c r="AH90" t="s">
        <v>80</v>
      </c>
      <c r="AI90" t="s">
        <v>261</v>
      </c>
      <c r="AJ90" t="s">
        <v>261</v>
      </c>
      <c r="AK90" t="s">
        <v>261</v>
      </c>
      <c r="AL90" t="s">
        <v>261</v>
      </c>
      <c r="AM90" t="s">
        <v>80</v>
      </c>
      <c r="AN90" t="s">
        <v>275</v>
      </c>
      <c r="AO90" t="s">
        <v>157</v>
      </c>
      <c r="AP90" t="s">
        <v>80</v>
      </c>
      <c r="AQ90">
        <v>0.23</v>
      </c>
      <c r="AR90" t="s">
        <v>261</v>
      </c>
      <c r="AS90" t="s">
        <v>261</v>
      </c>
      <c r="AT90" t="s">
        <v>261</v>
      </c>
      <c r="AU90" t="s">
        <v>261</v>
      </c>
      <c r="AV90" t="s">
        <v>261</v>
      </c>
    </row>
    <row r="91" spans="1:48" x14ac:dyDescent="0.25">
      <c r="A91" s="26" t="s">
        <v>364</v>
      </c>
      <c r="B91" t="s">
        <v>279</v>
      </c>
      <c r="C91" t="s">
        <v>77</v>
      </c>
      <c r="D91" t="s">
        <v>94</v>
      </c>
      <c r="E91" t="s">
        <v>84</v>
      </c>
      <c r="F91" t="s">
        <v>79</v>
      </c>
      <c r="G91" t="s">
        <v>78</v>
      </c>
      <c r="H91" t="s">
        <v>78</v>
      </c>
      <c r="I91" t="s">
        <v>78</v>
      </c>
      <c r="J91" s="26">
        <v>12</v>
      </c>
      <c r="K91" t="s">
        <v>78</v>
      </c>
      <c r="L91" s="26">
        <v>1.4E-2</v>
      </c>
      <c r="M91" s="26">
        <v>1.4E-2</v>
      </c>
      <c r="N91" s="26">
        <v>1.4E-2</v>
      </c>
      <c r="O91" s="26">
        <v>0</v>
      </c>
      <c r="P91" t="s">
        <v>78</v>
      </c>
      <c r="Q91" s="27">
        <v>55</v>
      </c>
      <c r="R91" t="s">
        <v>172</v>
      </c>
      <c r="S91" s="26">
        <v>159</v>
      </c>
      <c r="T91" t="s">
        <v>158</v>
      </c>
      <c r="U91" t="s">
        <v>80</v>
      </c>
      <c r="V91">
        <v>8</v>
      </c>
      <c r="W91" t="s">
        <v>80</v>
      </c>
      <c r="X91" t="s">
        <v>274</v>
      </c>
      <c r="Y91" t="s">
        <v>164</v>
      </c>
      <c r="Z91" t="s">
        <v>80</v>
      </c>
      <c r="AA91" t="s">
        <v>166</v>
      </c>
      <c r="AB91" t="s">
        <v>261</v>
      </c>
      <c r="AC91" t="s">
        <v>80</v>
      </c>
      <c r="AD91" t="s">
        <v>159</v>
      </c>
      <c r="AE91" t="s">
        <v>80</v>
      </c>
      <c r="AF91" s="88" t="s">
        <v>385</v>
      </c>
      <c r="AG91" t="s">
        <v>80</v>
      </c>
      <c r="AH91" t="s">
        <v>80</v>
      </c>
      <c r="AI91" t="s">
        <v>261</v>
      </c>
      <c r="AJ91" t="s">
        <v>261</v>
      </c>
      <c r="AK91" t="s">
        <v>261</v>
      </c>
      <c r="AL91" t="s">
        <v>261</v>
      </c>
      <c r="AM91" t="s">
        <v>80</v>
      </c>
      <c r="AN91" t="s">
        <v>275</v>
      </c>
      <c r="AO91" t="s">
        <v>157</v>
      </c>
      <c r="AP91" t="s">
        <v>80</v>
      </c>
      <c r="AQ91">
        <v>0.23</v>
      </c>
      <c r="AR91" t="s">
        <v>261</v>
      </c>
      <c r="AS91" t="s">
        <v>261</v>
      </c>
      <c r="AT91" t="s">
        <v>261</v>
      </c>
      <c r="AU91" t="s">
        <v>261</v>
      </c>
      <c r="AV91" t="s">
        <v>261</v>
      </c>
    </row>
    <row r="92" spans="1:48" x14ac:dyDescent="0.25">
      <c r="A92" s="26" t="s">
        <v>365</v>
      </c>
      <c r="B92" t="s">
        <v>279</v>
      </c>
      <c r="C92" t="s">
        <v>77</v>
      </c>
      <c r="D92" t="s">
        <v>94</v>
      </c>
      <c r="E92" t="s">
        <v>84</v>
      </c>
      <c r="F92" t="s">
        <v>79</v>
      </c>
      <c r="G92" t="s">
        <v>78</v>
      </c>
      <c r="H92" t="s">
        <v>78</v>
      </c>
      <c r="I92" t="s">
        <v>78</v>
      </c>
      <c r="J92" s="26">
        <v>16</v>
      </c>
      <c r="K92" t="s">
        <v>78</v>
      </c>
      <c r="L92" s="63">
        <v>0.01</v>
      </c>
      <c r="M92" s="63">
        <v>0.01</v>
      </c>
      <c r="N92" s="63">
        <v>0.01</v>
      </c>
      <c r="O92" s="64">
        <v>0</v>
      </c>
      <c r="P92" t="s">
        <v>78</v>
      </c>
      <c r="Q92" s="27">
        <v>55</v>
      </c>
      <c r="R92" t="s">
        <v>172</v>
      </c>
      <c r="S92" s="26">
        <v>156</v>
      </c>
      <c r="T92" t="s">
        <v>158</v>
      </c>
      <c r="U92" t="s">
        <v>80</v>
      </c>
      <c r="V92">
        <v>8</v>
      </c>
      <c r="W92" t="s">
        <v>80</v>
      </c>
      <c r="X92" t="s">
        <v>273</v>
      </c>
      <c r="Y92" t="s">
        <v>164</v>
      </c>
      <c r="Z92" t="s">
        <v>80</v>
      </c>
      <c r="AA92" t="s">
        <v>166</v>
      </c>
      <c r="AB92" t="s">
        <v>261</v>
      </c>
      <c r="AC92" t="s">
        <v>80</v>
      </c>
      <c r="AD92" t="s">
        <v>159</v>
      </c>
      <c r="AE92" t="s">
        <v>80</v>
      </c>
      <c r="AF92" s="88" t="s">
        <v>386</v>
      </c>
      <c r="AG92" t="s">
        <v>80</v>
      </c>
      <c r="AH92" t="s">
        <v>80</v>
      </c>
      <c r="AI92" t="s">
        <v>261</v>
      </c>
      <c r="AJ92" t="s">
        <v>261</v>
      </c>
      <c r="AK92" t="s">
        <v>261</v>
      </c>
      <c r="AL92" t="s">
        <v>261</v>
      </c>
      <c r="AM92" t="s">
        <v>80</v>
      </c>
      <c r="AN92" t="s">
        <v>275</v>
      </c>
      <c r="AO92" t="s">
        <v>157</v>
      </c>
      <c r="AP92" t="s">
        <v>80</v>
      </c>
      <c r="AQ92">
        <v>0.23</v>
      </c>
      <c r="AR92" t="s">
        <v>261</v>
      </c>
      <c r="AS92" t="s">
        <v>261</v>
      </c>
      <c r="AT92" t="s">
        <v>261</v>
      </c>
      <c r="AU92" t="s">
        <v>261</v>
      </c>
      <c r="AV92" t="s">
        <v>261</v>
      </c>
    </row>
    <row r="93" spans="1:48" x14ac:dyDescent="0.25">
      <c r="A93" s="91" t="s">
        <v>390</v>
      </c>
      <c r="B93" t="s">
        <v>279</v>
      </c>
      <c r="C93" t="s">
        <v>77</v>
      </c>
      <c r="D93" t="s">
        <v>94</v>
      </c>
      <c r="E93" t="s">
        <v>97</v>
      </c>
      <c r="F93" t="s">
        <v>79</v>
      </c>
      <c r="G93" t="s">
        <v>78</v>
      </c>
      <c r="H93" t="s">
        <v>78</v>
      </c>
      <c r="I93" t="s">
        <v>78</v>
      </c>
      <c r="J93">
        <v>4.42</v>
      </c>
      <c r="K93" t="s">
        <v>78</v>
      </c>
      <c r="L93" s="26">
        <v>1.0999999999999999E-2</v>
      </c>
      <c r="M93" s="26">
        <v>0</v>
      </c>
      <c r="N93" s="26">
        <v>1.0999999999999999E-2</v>
      </c>
      <c r="O93" s="26">
        <v>0</v>
      </c>
      <c r="P93" t="s">
        <v>78</v>
      </c>
      <c r="Q93" s="1">
        <v>55</v>
      </c>
      <c r="R93" t="s">
        <v>172</v>
      </c>
      <c r="S93">
        <v>128</v>
      </c>
      <c r="T93" t="s">
        <v>261</v>
      </c>
      <c r="U93" t="s">
        <v>80</v>
      </c>
      <c r="V93">
        <v>8</v>
      </c>
      <c r="W93" t="s">
        <v>261</v>
      </c>
      <c r="X93" t="s">
        <v>261</v>
      </c>
      <c r="Y93" t="s">
        <v>163</v>
      </c>
      <c r="Z93" t="s">
        <v>261</v>
      </c>
      <c r="AA93" t="s">
        <v>261</v>
      </c>
      <c r="AB93" s="1" t="s">
        <v>78</v>
      </c>
      <c r="AC93" t="s">
        <v>261</v>
      </c>
      <c r="AD93" t="s">
        <v>261</v>
      </c>
      <c r="AE93" t="s">
        <v>261</v>
      </c>
      <c r="AF93" s="80" t="s">
        <v>48</v>
      </c>
      <c r="AG93" t="s">
        <v>80</v>
      </c>
      <c r="AH93" t="s">
        <v>261</v>
      </c>
      <c r="AI93" t="s">
        <v>78</v>
      </c>
      <c r="AJ93" t="s">
        <v>80</v>
      </c>
      <c r="AK93" t="s">
        <v>267</v>
      </c>
      <c r="AL93">
        <v>38</v>
      </c>
      <c r="AM93" t="s">
        <v>80</v>
      </c>
      <c r="AN93" t="s">
        <v>81</v>
      </c>
      <c r="AO93" t="s">
        <v>157</v>
      </c>
      <c r="AP93" t="s">
        <v>80</v>
      </c>
      <c r="AQ93">
        <v>0.23</v>
      </c>
      <c r="AR93" t="s">
        <v>423</v>
      </c>
      <c r="AS93" t="s">
        <v>163</v>
      </c>
      <c r="AT93" t="s">
        <v>80</v>
      </c>
      <c r="AU93" t="s">
        <v>166</v>
      </c>
      <c r="AV93" s="1" t="s">
        <v>78</v>
      </c>
    </row>
    <row r="94" spans="1:48" x14ac:dyDescent="0.25">
      <c r="A94" t="s">
        <v>391</v>
      </c>
      <c r="B94" t="s">
        <v>279</v>
      </c>
      <c r="C94" t="s">
        <v>77</v>
      </c>
      <c r="D94" t="s">
        <v>94</v>
      </c>
      <c r="E94" t="s">
        <v>97</v>
      </c>
      <c r="F94" t="s">
        <v>79</v>
      </c>
      <c r="G94" t="s">
        <v>78</v>
      </c>
      <c r="H94" t="s">
        <v>78</v>
      </c>
      <c r="I94" t="s">
        <v>78</v>
      </c>
      <c r="J94">
        <v>4.42</v>
      </c>
      <c r="K94" t="s">
        <v>78</v>
      </c>
      <c r="L94" s="26">
        <v>1.0999999999999999E-2</v>
      </c>
      <c r="M94" s="26">
        <v>0</v>
      </c>
      <c r="N94" s="26">
        <v>1.0999999999999999E-2</v>
      </c>
      <c r="O94" s="26">
        <v>0</v>
      </c>
      <c r="P94" t="s">
        <v>78</v>
      </c>
      <c r="Q94" s="1">
        <v>55</v>
      </c>
      <c r="R94" t="s">
        <v>172</v>
      </c>
      <c r="S94">
        <v>128</v>
      </c>
      <c r="T94" t="s">
        <v>261</v>
      </c>
      <c r="U94" t="s">
        <v>80</v>
      </c>
      <c r="V94">
        <v>8</v>
      </c>
      <c r="W94" t="s">
        <v>261</v>
      </c>
      <c r="X94" t="s">
        <v>261</v>
      </c>
      <c r="Y94" t="s">
        <v>164</v>
      </c>
      <c r="Z94" t="s">
        <v>80</v>
      </c>
      <c r="AA94" t="s">
        <v>166</v>
      </c>
      <c r="AB94" t="s">
        <v>261</v>
      </c>
      <c r="AC94" t="s">
        <v>80</v>
      </c>
      <c r="AD94" t="s">
        <v>159</v>
      </c>
      <c r="AE94" t="s">
        <v>80</v>
      </c>
      <c r="AF94" s="80" t="s">
        <v>424</v>
      </c>
      <c r="AG94" t="s">
        <v>80</v>
      </c>
      <c r="AH94" t="s">
        <v>80</v>
      </c>
      <c r="AI94" t="s">
        <v>261</v>
      </c>
      <c r="AJ94" t="s">
        <v>261</v>
      </c>
      <c r="AK94" t="s">
        <v>261</v>
      </c>
      <c r="AL94" t="s">
        <v>261</v>
      </c>
      <c r="AM94" t="s">
        <v>80</v>
      </c>
      <c r="AN94" t="s">
        <v>81</v>
      </c>
      <c r="AO94" t="s">
        <v>157</v>
      </c>
      <c r="AP94" t="s">
        <v>80</v>
      </c>
      <c r="AQ94">
        <v>0.23</v>
      </c>
      <c r="AR94" t="s">
        <v>261</v>
      </c>
      <c r="AS94" t="s">
        <v>261</v>
      </c>
      <c r="AT94" t="s">
        <v>261</v>
      </c>
      <c r="AU94" t="s">
        <v>261</v>
      </c>
      <c r="AV94" t="s">
        <v>261</v>
      </c>
    </row>
    <row r="95" spans="1:48" x14ac:dyDescent="0.25">
      <c r="A95" s="91" t="s">
        <v>392</v>
      </c>
      <c r="B95" t="s">
        <v>279</v>
      </c>
      <c r="C95" t="s">
        <v>77</v>
      </c>
      <c r="D95" t="s">
        <v>94</v>
      </c>
      <c r="E95" t="s">
        <v>97</v>
      </c>
      <c r="F95" t="s">
        <v>79</v>
      </c>
      <c r="G95" t="s">
        <v>78</v>
      </c>
      <c r="H95" t="s">
        <v>78</v>
      </c>
      <c r="I95" t="s">
        <v>78</v>
      </c>
      <c r="J95">
        <v>6.15</v>
      </c>
      <c r="K95" t="s">
        <v>78</v>
      </c>
      <c r="L95" s="26">
        <v>1.0999999999999999E-2</v>
      </c>
      <c r="M95" s="26">
        <v>0</v>
      </c>
      <c r="N95" s="26">
        <v>1.0999999999999999E-2</v>
      </c>
      <c r="O95" s="26">
        <v>0</v>
      </c>
      <c r="P95" t="s">
        <v>78</v>
      </c>
      <c r="Q95" s="1">
        <v>55</v>
      </c>
      <c r="R95" t="s">
        <v>172</v>
      </c>
      <c r="S95">
        <v>124</v>
      </c>
      <c r="T95" t="s">
        <v>261</v>
      </c>
      <c r="U95" t="s">
        <v>80</v>
      </c>
      <c r="V95">
        <v>8</v>
      </c>
      <c r="W95" t="s">
        <v>261</v>
      </c>
      <c r="X95" t="s">
        <v>261</v>
      </c>
      <c r="Y95" t="s">
        <v>163</v>
      </c>
      <c r="Z95" t="s">
        <v>261</v>
      </c>
      <c r="AA95" t="s">
        <v>261</v>
      </c>
      <c r="AB95" s="1" t="s">
        <v>78</v>
      </c>
      <c r="AC95" t="s">
        <v>261</v>
      </c>
      <c r="AD95" t="s">
        <v>261</v>
      </c>
      <c r="AE95" t="s">
        <v>261</v>
      </c>
      <c r="AF95" s="80" t="s">
        <v>48</v>
      </c>
      <c r="AG95" t="s">
        <v>80</v>
      </c>
      <c r="AH95" t="s">
        <v>261</v>
      </c>
      <c r="AI95" t="s">
        <v>78</v>
      </c>
      <c r="AJ95" t="s">
        <v>80</v>
      </c>
      <c r="AK95" t="s">
        <v>267</v>
      </c>
      <c r="AL95">
        <v>38</v>
      </c>
      <c r="AM95" t="s">
        <v>80</v>
      </c>
      <c r="AN95" t="s">
        <v>81</v>
      </c>
      <c r="AO95" t="s">
        <v>157</v>
      </c>
      <c r="AP95" t="s">
        <v>80</v>
      </c>
      <c r="AQ95">
        <v>0.23</v>
      </c>
      <c r="AR95" t="s">
        <v>423</v>
      </c>
      <c r="AS95" t="s">
        <v>163</v>
      </c>
      <c r="AT95" t="s">
        <v>80</v>
      </c>
      <c r="AU95" t="s">
        <v>166</v>
      </c>
      <c r="AV95" s="1" t="s">
        <v>78</v>
      </c>
    </row>
    <row r="96" spans="1:48" x14ac:dyDescent="0.25">
      <c r="A96" t="s">
        <v>393</v>
      </c>
      <c r="B96" t="s">
        <v>279</v>
      </c>
      <c r="C96" t="s">
        <v>77</v>
      </c>
      <c r="D96" t="s">
        <v>94</v>
      </c>
      <c r="E96" t="s">
        <v>97</v>
      </c>
      <c r="F96" t="s">
        <v>79</v>
      </c>
      <c r="G96" t="s">
        <v>78</v>
      </c>
      <c r="H96" t="s">
        <v>78</v>
      </c>
      <c r="I96" t="s">
        <v>78</v>
      </c>
      <c r="J96">
        <v>6.15</v>
      </c>
      <c r="K96" t="s">
        <v>78</v>
      </c>
      <c r="L96" s="26">
        <v>1.0999999999999999E-2</v>
      </c>
      <c r="M96" s="26">
        <v>0</v>
      </c>
      <c r="N96" s="26">
        <v>1.0999999999999999E-2</v>
      </c>
      <c r="O96" s="26">
        <v>0</v>
      </c>
      <c r="P96" t="s">
        <v>78</v>
      </c>
      <c r="Q96" s="1">
        <v>55</v>
      </c>
      <c r="R96" t="s">
        <v>172</v>
      </c>
      <c r="S96">
        <v>124</v>
      </c>
      <c r="T96" t="s">
        <v>261</v>
      </c>
      <c r="U96" t="s">
        <v>80</v>
      </c>
      <c r="V96">
        <v>8</v>
      </c>
      <c r="W96" t="s">
        <v>261</v>
      </c>
      <c r="X96" t="s">
        <v>261</v>
      </c>
      <c r="Y96" t="s">
        <v>164</v>
      </c>
      <c r="Z96" t="s">
        <v>80</v>
      </c>
      <c r="AA96" t="s">
        <v>166</v>
      </c>
      <c r="AB96" t="s">
        <v>261</v>
      </c>
      <c r="AC96" t="s">
        <v>80</v>
      </c>
      <c r="AD96" t="s">
        <v>159</v>
      </c>
      <c r="AE96" t="s">
        <v>80</v>
      </c>
      <c r="AF96" s="80" t="s">
        <v>371</v>
      </c>
      <c r="AG96" t="s">
        <v>80</v>
      </c>
      <c r="AH96" t="s">
        <v>80</v>
      </c>
      <c r="AI96" t="s">
        <v>261</v>
      </c>
      <c r="AJ96" t="s">
        <v>261</v>
      </c>
      <c r="AK96" t="s">
        <v>261</v>
      </c>
      <c r="AL96" t="s">
        <v>261</v>
      </c>
      <c r="AM96" t="s">
        <v>80</v>
      </c>
      <c r="AN96" t="s">
        <v>81</v>
      </c>
      <c r="AO96" t="s">
        <v>157</v>
      </c>
      <c r="AP96" t="s">
        <v>80</v>
      </c>
      <c r="AQ96">
        <v>0.23</v>
      </c>
      <c r="AR96" t="s">
        <v>261</v>
      </c>
      <c r="AS96" t="s">
        <v>261</v>
      </c>
      <c r="AT96" t="s">
        <v>261</v>
      </c>
      <c r="AU96" t="s">
        <v>261</v>
      </c>
      <c r="AV96" t="s">
        <v>261</v>
      </c>
    </row>
    <row r="97" spans="1:48" x14ac:dyDescent="0.25">
      <c r="A97" s="91" t="s">
        <v>394</v>
      </c>
      <c r="B97" t="s">
        <v>279</v>
      </c>
      <c r="C97" t="s">
        <v>77</v>
      </c>
      <c r="D97" t="s">
        <v>94</v>
      </c>
      <c r="E97" t="s">
        <v>97</v>
      </c>
      <c r="F97" t="s">
        <v>79</v>
      </c>
      <c r="G97" t="s">
        <v>78</v>
      </c>
      <c r="H97" t="s">
        <v>78</v>
      </c>
      <c r="I97" t="s">
        <v>78</v>
      </c>
      <c r="J97">
        <v>8.02</v>
      </c>
      <c r="K97" t="s">
        <v>78</v>
      </c>
      <c r="L97" s="26">
        <v>1.0999999999999999E-2</v>
      </c>
      <c r="M97" s="26">
        <v>0</v>
      </c>
      <c r="N97" s="26">
        <v>1.0999999999999999E-2</v>
      </c>
      <c r="O97" s="26">
        <v>0</v>
      </c>
      <c r="P97" t="s">
        <v>78</v>
      </c>
      <c r="Q97" s="1">
        <v>55</v>
      </c>
      <c r="R97" t="s">
        <v>172</v>
      </c>
      <c r="S97">
        <v>128</v>
      </c>
      <c r="T97" t="s">
        <v>261</v>
      </c>
      <c r="U97" t="s">
        <v>80</v>
      </c>
      <c r="V97">
        <v>8</v>
      </c>
      <c r="W97" t="s">
        <v>261</v>
      </c>
      <c r="X97" t="s">
        <v>261</v>
      </c>
      <c r="Y97" t="s">
        <v>163</v>
      </c>
      <c r="Z97" t="s">
        <v>261</v>
      </c>
      <c r="AA97" t="s">
        <v>261</v>
      </c>
      <c r="AB97" s="1" t="s">
        <v>78</v>
      </c>
      <c r="AC97" t="s">
        <v>261</v>
      </c>
      <c r="AD97" t="s">
        <v>261</v>
      </c>
      <c r="AE97" t="s">
        <v>261</v>
      </c>
      <c r="AF97" s="80" t="s">
        <v>48</v>
      </c>
      <c r="AG97" t="s">
        <v>80</v>
      </c>
      <c r="AH97" t="s">
        <v>261</v>
      </c>
      <c r="AI97" t="s">
        <v>78</v>
      </c>
      <c r="AJ97" t="s">
        <v>80</v>
      </c>
      <c r="AK97" t="s">
        <v>267</v>
      </c>
      <c r="AL97">
        <v>38</v>
      </c>
      <c r="AM97" t="s">
        <v>80</v>
      </c>
      <c r="AN97" t="s">
        <v>81</v>
      </c>
      <c r="AO97" t="s">
        <v>157</v>
      </c>
      <c r="AP97" t="s">
        <v>80</v>
      </c>
      <c r="AQ97">
        <v>0.23</v>
      </c>
      <c r="AR97" t="s">
        <v>423</v>
      </c>
      <c r="AS97" t="s">
        <v>163</v>
      </c>
      <c r="AT97" t="s">
        <v>80</v>
      </c>
      <c r="AU97" t="s">
        <v>166</v>
      </c>
      <c r="AV97" s="1" t="s">
        <v>78</v>
      </c>
    </row>
    <row r="98" spans="1:48" x14ac:dyDescent="0.25">
      <c r="A98" t="s">
        <v>395</v>
      </c>
      <c r="B98" t="s">
        <v>279</v>
      </c>
      <c r="C98" t="s">
        <v>77</v>
      </c>
      <c r="D98" t="s">
        <v>94</v>
      </c>
      <c r="E98" t="s">
        <v>97</v>
      </c>
      <c r="F98" t="s">
        <v>79</v>
      </c>
      <c r="G98" t="s">
        <v>78</v>
      </c>
      <c r="H98" t="s">
        <v>78</v>
      </c>
      <c r="I98" t="s">
        <v>78</v>
      </c>
      <c r="J98">
        <v>8.02</v>
      </c>
      <c r="K98" t="s">
        <v>78</v>
      </c>
      <c r="L98" s="26">
        <v>1.0999999999999999E-2</v>
      </c>
      <c r="M98" s="26">
        <v>0</v>
      </c>
      <c r="N98" s="26">
        <v>1.0999999999999999E-2</v>
      </c>
      <c r="O98" s="26">
        <v>0</v>
      </c>
      <c r="P98" t="s">
        <v>78</v>
      </c>
      <c r="Q98" s="1">
        <v>55</v>
      </c>
      <c r="R98" t="s">
        <v>172</v>
      </c>
      <c r="S98">
        <v>128</v>
      </c>
      <c r="T98" t="s">
        <v>261</v>
      </c>
      <c r="U98" t="s">
        <v>80</v>
      </c>
      <c r="V98">
        <v>8</v>
      </c>
      <c r="W98" t="s">
        <v>261</v>
      </c>
      <c r="X98" t="s">
        <v>261</v>
      </c>
      <c r="Y98" t="s">
        <v>164</v>
      </c>
      <c r="Z98" t="s">
        <v>80</v>
      </c>
      <c r="AA98" t="s">
        <v>166</v>
      </c>
      <c r="AB98" t="s">
        <v>261</v>
      </c>
      <c r="AC98" t="s">
        <v>80</v>
      </c>
      <c r="AD98" t="s">
        <v>159</v>
      </c>
      <c r="AE98" t="s">
        <v>80</v>
      </c>
      <c r="AF98" s="80" t="s">
        <v>371</v>
      </c>
      <c r="AG98" t="s">
        <v>80</v>
      </c>
      <c r="AH98" t="s">
        <v>80</v>
      </c>
      <c r="AI98" t="s">
        <v>261</v>
      </c>
      <c r="AJ98" t="s">
        <v>261</v>
      </c>
      <c r="AK98" t="s">
        <v>261</v>
      </c>
      <c r="AL98" t="s">
        <v>261</v>
      </c>
      <c r="AM98" t="s">
        <v>80</v>
      </c>
      <c r="AN98" t="s">
        <v>81</v>
      </c>
      <c r="AO98" t="s">
        <v>157</v>
      </c>
      <c r="AP98" t="s">
        <v>80</v>
      </c>
      <c r="AQ98">
        <v>0.23</v>
      </c>
      <c r="AR98" t="s">
        <v>261</v>
      </c>
      <c r="AS98" t="s">
        <v>261</v>
      </c>
      <c r="AT98" t="s">
        <v>261</v>
      </c>
      <c r="AU98" t="s">
        <v>261</v>
      </c>
      <c r="AV98" t="s">
        <v>261</v>
      </c>
    </row>
    <row r="99" spans="1:48" x14ac:dyDescent="0.25">
      <c r="A99" s="91" t="s">
        <v>396</v>
      </c>
      <c r="B99" t="s">
        <v>279</v>
      </c>
      <c r="C99" t="s">
        <v>77</v>
      </c>
      <c r="D99" t="s">
        <v>94</v>
      </c>
      <c r="E99" t="s">
        <v>97</v>
      </c>
      <c r="F99" t="s">
        <v>79</v>
      </c>
      <c r="G99" t="s">
        <v>78</v>
      </c>
      <c r="H99" t="s">
        <v>78</v>
      </c>
      <c r="I99" t="s">
        <v>78</v>
      </c>
      <c r="J99">
        <v>8.92</v>
      </c>
      <c r="K99" t="s">
        <v>78</v>
      </c>
      <c r="L99" s="26">
        <v>1.0999999999999999E-2</v>
      </c>
      <c r="M99" s="26">
        <v>0</v>
      </c>
      <c r="N99" s="26">
        <v>1.0999999999999999E-2</v>
      </c>
      <c r="O99" s="26">
        <v>0</v>
      </c>
      <c r="P99" t="s">
        <v>78</v>
      </c>
      <c r="Q99" s="1">
        <v>55</v>
      </c>
      <c r="R99" t="s">
        <v>172</v>
      </c>
      <c r="S99">
        <v>128</v>
      </c>
      <c r="T99" t="s">
        <v>261</v>
      </c>
      <c r="U99" t="s">
        <v>80</v>
      </c>
      <c r="V99">
        <v>8</v>
      </c>
      <c r="W99" t="s">
        <v>261</v>
      </c>
      <c r="X99" t="s">
        <v>261</v>
      </c>
      <c r="Y99" t="s">
        <v>163</v>
      </c>
      <c r="Z99" t="s">
        <v>261</v>
      </c>
      <c r="AA99" t="s">
        <v>261</v>
      </c>
      <c r="AB99" s="1" t="s">
        <v>78</v>
      </c>
      <c r="AC99" t="s">
        <v>261</v>
      </c>
      <c r="AD99" t="s">
        <v>261</v>
      </c>
      <c r="AE99" t="s">
        <v>261</v>
      </c>
      <c r="AF99" s="80" t="s">
        <v>48</v>
      </c>
      <c r="AG99" t="s">
        <v>80</v>
      </c>
      <c r="AH99" t="s">
        <v>261</v>
      </c>
      <c r="AI99" t="s">
        <v>78</v>
      </c>
      <c r="AJ99" t="s">
        <v>80</v>
      </c>
      <c r="AK99" t="s">
        <v>267</v>
      </c>
      <c r="AL99">
        <v>38</v>
      </c>
      <c r="AM99" t="s">
        <v>80</v>
      </c>
      <c r="AN99" t="s">
        <v>81</v>
      </c>
      <c r="AO99" t="s">
        <v>157</v>
      </c>
      <c r="AP99" t="s">
        <v>80</v>
      </c>
      <c r="AQ99">
        <v>0.23</v>
      </c>
      <c r="AR99" t="s">
        <v>423</v>
      </c>
      <c r="AS99" t="s">
        <v>163</v>
      </c>
      <c r="AT99" t="s">
        <v>80</v>
      </c>
      <c r="AU99" t="s">
        <v>166</v>
      </c>
      <c r="AV99" s="1" t="s">
        <v>78</v>
      </c>
    </row>
    <row r="100" spans="1:48" x14ac:dyDescent="0.25">
      <c r="A100" t="s">
        <v>397</v>
      </c>
      <c r="B100" t="s">
        <v>279</v>
      </c>
      <c r="C100" t="s">
        <v>77</v>
      </c>
      <c r="D100" t="s">
        <v>94</v>
      </c>
      <c r="E100" t="s">
        <v>97</v>
      </c>
      <c r="F100" t="s">
        <v>79</v>
      </c>
      <c r="G100" t="s">
        <v>78</v>
      </c>
      <c r="H100" t="s">
        <v>78</v>
      </c>
      <c r="I100" t="s">
        <v>78</v>
      </c>
      <c r="J100">
        <v>8.92</v>
      </c>
      <c r="K100" t="s">
        <v>78</v>
      </c>
      <c r="L100" s="26">
        <v>1.0999999999999999E-2</v>
      </c>
      <c r="M100" s="26">
        <v>0</v>
      </c>
      <c r="N100" s="26">
        <v>1.0999999999999999E-2</v>
      </c>
      <c r="O100" s="26">
        <v>0</v>
      </c>
      <c r="P100" t="s">
        <v>78</v>
      </c>
      <c r="Q100" s="1">
        <v>55</v>
      </c>
      <c r="R100" t="s">
        <v>172</v>
      </c>
      <c r="S100">
        <v>128</v>
      </c>
      <c r="T100" t="s">
        <v>261</v>
      </c>
      <c r="U100" t="s">
        <v>80</v>
      </c>
      <c r="V100">
        <v>8</v>
      </c>
      <c r="W100" t="s">
        <v>261</v>
      </c>
      <c r="X100" t="s">
        <v>261</v>
      </c>
      <c r="Y100" t="s">
        <v>164</v>
      </c>
      <c r="Z100" t="s">
        <v>80</v>
      </c>
      <c r="AA100" t="s">
        <v>166</v>
      </c>
      <c r="AB100" t="s">
        <v>261</v>
      </c>
      <c r="AC100" t="s">
        <v>80</v>
      </c>
      <c r="AD100" t="s">
        <v>159</v>
      </c>
      <c r="AE100" t="s">
        <v>80</v>
      </c>
      <c r="AF100" s="80" t="s">
        <v>371</v>
      </c>
      <c r="AG100" t="s">
        <v>80</v>
      </c>
      <c r="AH100" t="s">
        <v>80</v>
      </c>
      <c r="AI100" t="s">
        <v>261</v>
      </c>
      <c r="AJ100" t="s">
        <v>261</v>
      </c>
      <c r="AK100" t="s">
        <v>261</v>
      </c>
      <c r="AL100" t="s">
        <v>261</v>
      </c>
      <c r="AM100" t="s">
        <v>80</v>
      </c>
      <c r="AN100" t="s">
        <v>81</v>
      </c>
      <c r="AO100" t="s">
        <v>157</v>
      </c>
      <c r="AP100" t="s">
        <v>80</v>
      </c>
      <c r="AQ100">
        <v>0.23</v>
      </c>
      <c r="AR100" t="s">
        <v>261</v>
      </c>
      <c r="AS100" t="s">
        <v>261</v>
      </c>
      <c r="AT100" t="s">
        <v>261</v>
      </c>
      <c r="AU100" t="s">
        <v>261</v>
      </c>
      <c r="AV100" t="s">
        <v>261</v>
      </c>
    </row>
    <row r="101" spans="1:48" x14ac:dyDescent="0.25">
      <c r="A101" s="91" t="s">
        <v>398</v>
      </c>
      <c r="B101" t="s">
        <v>279</v>
      </c>
      <c r="C101" t="s">
        <v>77</v>
      </c>
      <c r="D101" t="s">
        <v>94</v>
      </c>
      <c r="E101" t="s">
        <v>97</v>
      </c>
      <c r="F101" t="s">
        <v>79</v>
      </c>
      <c r="G101" t="s">
        <v>78</v>
      </c>
      <c r="H101" t="s">
        <v>78</v>
      </c>
      <c r="I101" t="s">
        <v>78</v>
      </c>
      <c r="J101">
        <v>9.8800000000000008</v>
      </c>
      <c r="K101" t="s">
        <v>78</v>
      </c>
      <c r="L101" s="26">
        <v>0.02</v>
      </c>
      <c r="M101" s="26">
        <v>0</v>
      </c>
      <c r="N101" s="26">
        <v>0.02</v>
      </c>
      <c r="O101" s="26">
        <v>0</v>
      </c>
      <c r="P101" t="s">
        <v>78</v>
      </c>
      <c r="Q101" s="1">
        <v>55</v>
      </c>
      <c r="R101" t="s">
        <v>172</v>
      </c>
      <c r="S101">
        <v>122</v>
      </c>
      <c r="T101" t="s">
        <v>261</v>
      </c>
      <c r="U101" t="s">
        <v>80</v>
      </c>
      <c r="V101">
        <v>8</v>
      </c>
      <c r="W101" t="s">
        <v>261</v>
      </c>
      <c r="X101" t="s">
        <v>261</v>
      </c>
      <c r="Y101" t="s">
        <v>163</v>
      </c>
      <c r="Z101" t="s">
        <v>261</v>
      </c>
      <c r="AA101" t="s">
        <v>261</v>
      </c>
      <c r="AB101" s="1" t="s">
        <v>78</v>
      </c>
      <c r="AC101" t="s">
        <v>261</v>
      </c>
      <c r="AD101" t="s">
        <v>261</v>
      </c>
      <c r="AE101" t="s">
        <v>261</v>
      </c>
      <c r="AF101" s="80" t="s">
        <v>48</v>
      </c>
      <c r="AG101" t="s">
        <v>80</v>
      </c>
      <c r="AH101" t="s">
        <v>261</v>
      </c>
      <c r="AI101" t="s">
        <v>78</v>
      </c>
      <c r="AJ101" t="s">
        <v>80</v>
      </c>
      <c r="AK101" t="s">
        <v>267</v>
      </c>
      <c r="AL101">
        <v>38</v>
      </c>
      <c r="AM101" t="s">
        <v>80</v>
      </c>
      <c r="AN101" t="s">
        <v>81</v>
      </c>
      <c r="AO101" t="s">
        <v>157</v>
      </c>
      <c r="AP101" t="s">
        <v>80</v>
      </c>
      <c r="AQ101">
        <v>0.23</v>
      </c>
      <c r="AR101" t="s">
        <v>423</v>
      </c>
      <c r="AS101" t="s">
        <v>163</v>
      </c>
      <c r="AT101" t="s">
        <v>80</v>
      </c>
      <c r="AU101" t="s">
        <v>166</v>
      </c>
      <c r="AV101" s="1" t="s">
        <v>78</v>
      </c>
    </row>
    <row r="102" spans="1:48" x14ac:dyDescent="0.25">
      <c r="A102" t="s">
        <v>399</v>
      </c>
      <c r="B102" t="s">
        <v>279</v>
      </c>
      <c r="C102" t="s">
        <v>77</v>
      </c>
      <c r="D102" t="s">
        <v>94</v>
      </c>
      <c r="E102" t="s">
        <v>97</v>
      </c>
      <c r="F102" t="s">
        <v>79</v>
      </c>
      <c r="G102" t="s">
        <v>78</v>
      </c>
      <c r="H102" t="s">
        <v>78</v>
      </c>
      <c r="I102" t="s">
        <v>78</v>
      </c>
      <c r="J102">
        <v>9.8800000000000008</v>
      </c>
      <c r="K102" t="s">
        <v>78</v>
      </c>
      <c r="L102" s="26">
        <v>0.02</v>
      </c>
      <c r="M102" s="26">
        <v>0</v>
      </c>
      <c r="N102" s="26">
        <v>0.02</v>
      </c>
      <c r="O102" s="26">
        <v>0</v>
      </c>
      <c r="P102" t="s">
        <v>78</v>
      </c>
      <c r="Q102" s="1">
        <v>55</v>
      </c>
      <c r="R102" t="s">
        <v>172</v>
      </c>
      <c r="S102">
        <v>122</v>
      </c>
      <c r="T102" t="s">
        <v>261</v>
      </c>
      <c r="U102" t="s">
        <v>80</v>
      </c>
      <c r="V102">
        <v>8</v>
      </c>
      <c r="W102" t="s">
        <v>261</v>
      </c>
      <c r="X102" t="s">
        <v>261</v>
      </c>
      <c r="Y102" t="s">
        <v>164</v>
      </c>
      <c r="Z102" t="s">
        <v>80</v>
      </c>
      <c r="AA102" t="s">
        <v>166</v>
      </c>
      <c r="AB102" t="s">
        <v>261</v>
      </c>
      <c r="AC102" t="s">
        <v>80</v>
      </c>
      <c r="AD102" t="s">
        <v>159</v>
      </c>
      <c r="AE102" t="s">
        <v>80</v>
      </c>
      <c r="AF102" s="80" t="s">
        <v>425</v>
      </c>
      <c r="AG102" t="s">
        <v>80</v>
      </c>
      <c r="AH102" t="s">
        <v>80</v>
      </c>
      <c r="AI102" t="s">
        <v>261</v>
      </c>
      <c r="AJ102" t="s">
        <v>261</v>
      </c>
      <c r="AK102" t="s">
        <v>261</v>
      </c>
      <c r="AL102" t="s">
        <v>261</v>
      </c>
      <c r="AM102" t="s">
        <v>80</v>
      </c>
      <c r="AN102" t="s">
        <v>81</v>
      </c>
      <c r="AO102" t="s">
        <v>157</v>
      </c>
      <c r="AP102" t="s">
        <v>80</v>
      </c>
      <c r="AQ102">
        <v>0.23</v>
      </c>
      <c r="AR102" t="s">
        <v>261</v>
      </c>
      <c r="AS102" t="s">
        <v>261</v>
      </c>
      <c r="AT102" t="s">
        <v>261</v>
      </c>
      <c r="AU102" t="s">
        <v>261</v>
      </c>
      <c r="AV102" t="s">
        <v>261</v>
      </c>
    </row>
    <row r="103" spans="1:48" x14ac:dyDescent="0.25">
      <c r="A103" s="91" t="s">
        <v>400</v>
      </c>
      <c r="B103" t="s">
        <v>279</v>
      </c>
      <c r="C103" t="s">
        <v>77</v>
      </c>
      <c r="D103" t="s">
        <v>94</v>
      </c>
      <c r="E103" t="s">
        <v>97</v>
      </c>
      <c r="F103" t="s">
        <v>79</v>
      </c>
      <c r="G103" t="s">
        <v>78</v>
      </c>
      <c r="H103" t="s">
        <v>78</v>
      </c>
      <c r="I103" t="s">
        <v>78</v>
      </c>
      <c r="J103">
        <v>12.1</v>
      </c>
      <c r="K103" t="s">
        <v>78</v>
      </c>
      <c r="L103" s="26">
        <v>0.02</v>
      </c>
      <c r="M103" s="26">
        <v>0</v>
      </c>
      <c r="N103" s="26">
        <v>0.02</v>
      </c>
      <c r="O103" s="26">
        <v>0</v>
      </c>
      <c r="P103" t="s">
        <v>78</v>
      </c>
      <c r="Q103" s="1">
        <v>55</v>
      </c>
      <c r="R103" t="s">
        <v>172</v>
      </c>
      <c r="S103">
        <v>119</v>
      </c>
      <c r="T103" t="s">
        <v>261</v>
      </c>
      <c r="U103" t="s">
        <v>80</v>
      </c>
      <c r="V103">
        <v>8</v>
      </c>
      <c r="W103" t="s">
        <v>261</v>
      </c>
      <c r="X103" t="s">
        <v>261</v>
      </c>
      <c r="Y103" t="s">
        <v>163</v>
      </c>
      <c r="Z103" t="s">
        <v>261</v>
      </c>
      <c r="AA103" t="s">
        <v>261</v>
      </c>
      <c r="AB103" s="1" t="s">
        <v>78</v>
      </c>
      <c r="AC103" t="s">
        <v>261</v>
      </c>
      <c r="AD103" t="s">
        <v>261</v>
      </c>
      <c r="AE103" t="s">
        <v>261</v>
      </c>
      <c r="AF103" s="80" t="s">
        <v>48</v>
      </c>
      <c r="AG103" t="s">
        <v>80</v>
      </c>
      <c r="AH103" t="s">
        <v>261</v>
      </c>
      <c r="AI103" t="s">
        <v>78</v>
      </c>
      <c r="AJ103" t="s">
        <v>80</v>
      </c>
      <c r="AK103" t="s">
        <v>267</v>
      </c>
      <c r="AL103">
        <v>38</v>
      </c>
      <c r="AM103" t="s">
        <v>80</v>
      </c>
      <c r="AN103" t="s">
        <v>81</v>
      </c>
      <c r="AO103" t="s">
        <v>157</v>
      </c>
      <c r="AP103" t="s">
        <v>80</v>
      </c>
      <c r="AQ103">
        <v>0.23</v>
      </c>
      <c r="AR103" t="s">
        <v>423</v>
      </c>
      <c r="AS103" t="s">
        <v>163</v>
      </c>
      <c r="AT103" t="s">
        <v>80</v>
      </c>
      <c r="AU103" t="s">
        <v>166</v>
      </c>
      <c r="AV103" s="1" t="s">
        <v>78</v>
      </c>
    </row>
    <row r="104" spans="1:48" x14ac:dyDescent="0.25">
      <c r="A104" t="s">
        <v>401</v>
      </c>
      <c r="B104" t="s">
        <v>279</v>
      </c>
      <c r="C104" t="s">
        <v>77</v>
      </c>
      <c r="D104" t="s">
        <v>94</v>
      </c>
      <c r="E104" t="s">
        <v>97</v>
      </c>
      <c r="F104" t="s">
        <v>79</v>
      </c>
      <c r="G104" t="s">
        <v>78</v>
      </c>
      <c r="H104" t="s">
        <v>78</v>
      </c>
      <c r="I104" t="s">
        <v>78</v>
      </c>
      <c r="J104">
        <v>12.1</v>
      </c>
      <c r="K104" t="s">
        <v>78</v>
      </c>
      <c r="L104" s="26">
        <v>0.02</v>
      </c>
      <c r="M104" s="26">
        <v>0</v>
      </c>
      <c r="N104" s="26">
        <v>0.02</v>
      </c>
      <c r="O104" s="26">
        <v>0</v>
      </c>
      <c r="P104" t="s">
        <v>78</v>
      </c>
      <c r="Q104" s="1">
        <v>55</v>
      </c>
      <c r="R104" t="s">
        <v>172</v>
      </c>
      <c r="S104">
        <v>119</v>
      </c>
      <c r="T104" t="s">
        <v>261</v>
      </c>
      <c r="U104" t="s">
        <v>80</v>
      </c>
      <c r="V104">
        <v>8</v>
      </c>
      <c r="W104" t="s">
        <v>261</v>
      </c>
      <c r="X104" t="s">
        <v>261</v>
      </c>
      <c r="Y104" t="s">
        <v>164</v>
      </c>
      <c r="Z104" t="s">
        <v>80</v>
      </c>
      <c r="AA104" t="s">
        <v>166</v>
      </c>
      <c r="AB104" t="s">
        <v>261</v>
      </c>
      <c r="AC104" t="s">
        <v>80</v>
      </c>
      <c r="AD104" t="s">
        <v>159</v>
      </c>
      <c r="AE104" t="s">
        <v>80</v>
      </c>
      <c r="AF104" s="80" t="s">
        <v>425</v>
      </c>
      <c r="AG104" t="s">
        <v>80</v>
      </c>
      <c r="AH104" t="s">
        <v>80</v>
      </c>
      <c r="AI104" t="s">
        <v>261</v>
      </c>
      <c r="AJ104" t="s">
        <v>261</v>
      </c>
      <c r="AK104" t="s">
        <v>261</v>
      </c>
      <c r="AL104" t="s">
        <v>261</v>
      </c>
      <c r="AM104" t="s">
        <v>80</v>
      </c>
      <c r="AN104" t="s">
        <v>81</v>
      </c>
      <c r="AO104" t="s">
        <v>157</v>
      </c>
      <c r="AP104" t="s">
        <v>80</v>
      </c>
      <c r="AQ104">
        <v>0.23</v>
      </c>
      <c r="AR104" t="s">
        <v>261</v>
      </c>
      <c r="AS104" t="s">
        <v>261</v>
      </c>
      <c r="AT104" t="s">
        <v>261</v>
      </c>
      <c r="AU104" t="s">
        <v>261</v>
      </c>
      <c r="AV104" t="s">
        <v>261</v>
      </c>
    </row>
    <row r="105" spans="1:48" x14ac:dyDescent="0.25">
      <c r="A105" s="91" t="s">
        <v>402</v>
      </c>
      <c r="B105" t="s">
        <v>279</v>
      </c>
      <c r="C105" t="s">
        <v>77</v>
      </c>
      <c r="D105" t="s">
        <v>94</v>
      </c>
      <c r="E105" t="s">
        <v>97</v>
      </c>
      <c r="F105" t="s">
        <v>79</v>
      </c>
      <c r="G105" t="s">
        <v>78</v>
      </c>
      <c r="H105" t="s">
        <v>78</v>
      </c>
      <c r="I105" t="s">
        <v>78</v>
      </c>
      <c r="J105">
        <v>9.98</v>
      </c>
      <c r="K105" t="s">
        <v>78</v>
      </c>
      <c r="L105" s="26">
        <v>0.02</v>
      </c>
      <c r="M105" s="26">
        <v>0</v>
      </c>
      <c r="N105" s="26">
        <v>0.02</v>
      </c>
      <c r="O105" s="26">
        <v>0</v>
      </c>
      <c r="P105" t="s">
        <v>78</v>
      </c>
      <c r="Q105" s="1">
        <v>55</v>
      </c>
      <c r="R105" t="s">
        <v>172</v>
      </c>
      <c r="S105">
        <v>137</v>
      </c>
      <c r="T105" t="s">
        <v>261</v>
      </c>
      <c r="U105" t="s">
        <v>80</v>
      </c>
      <c r="V105">
        <v>8</v>
      </c>
      <c r="W105" t="s">
        <v>261</v>
      </c>
      <c r="X105" t="s">
        <v>261</v>
      </c>
      <c r="Y105" t="s">
        <v>163</v>
      </c>
      <c r="Z105" t="s">
        <v>261</v>
      </c>
      <c r="AA105" t="s">
        <v>261</v>
      </c>
      <c r="AB105" s="1" t="s">
        <v>78</v>
      </c>
      <c r="AC105" t="s">
        <v>261</v>
      </c>
      <c r="AD105" t="s">
        <v>261</v>
      </c>
      <c r="AE105" t="s">
        <v>261</v>
      </c>
      <c r="AF105" s="80" t="s">
        <v>48</v>
      </c>
      <c r="AG105" t="s">
        <v>80</v>
      </c>
      <c r="AH105" t="s">
        <v>261</v>
      </c>
      <c r="AI105" t="s">
        <v>78</v>
      </c>
      <c r="AJ105" t="s">
        <v>80</v>
      </c>
      <c r="AK105" t="s">
        <v>267</v>
      </c>
      <c r="AL105">
        <v>38</v>
      </c>
      <c r="AM105" t="s">
        <v>80</v>
      </c>
      <c r="AN105" t="s">
        <v>81</v>
      </c>
      <c r="AO105" t="s">
        <v>157</v>
      </c>
      <c r="AP105" t="s">
        <v>80</v>
      </c>
      <c r="AQ105">
        <v>0.23</v>
      </c>
      <c r="AR105" t="s">
        <v>423</v>
      </c>
      <c r="AS105" t="s">
        <v>163</v>
      </c>
      <c r="AT105" t="s">
        <v>80</v>
      </c>
      <c r="AU105" t="s">
        <v>166</v>
      </c>
      <c r="AV105" s="1" t="s">
        <v>78</v>
      </c>
    </row>
    <row r="106" spans="1:48" x14ac:dyDescent="0.25">
      <c r="A106" s="91" t="s">
        <v>403</v>
      </c>
      <c r="B106" t="s">
        <v>279</v>
      </c>
      <c r="C106" t="s">
        <v>77</v>
      </c>
      <c r="D106" t="s">
        <v>94</v>
      </c>
      <c r="E106" t="s">
        <v>97</v>
      </c>
      <c r="F106" t="s">
        <v>79</v>
      </c>
      <c r="G106" t="s">
        <v>78</v>
      </c>
      <c r="H106" t="s">
        <v>78</v>
      </c>
      <c r="I106" t="s">
        <v>78</v>
      </c>
      <c r="J106">
        <v>10.6</v>
      </c>
      <c r="K106" t="s">
        <v>78</v>
      </c>
      <c r="L106" s="26">
        <v>0.02</v>
      </c>
      <c r="M106" s="26">
        <v>0</v>
      </c>
      <c r="N106" s="26">
        <v>0.02</v>
      </c>
      <c r="O106" s="26">
        <v>0</v>
      </c>
      <c r="P106" t="s">
        <v>78</v>
      </c>
      <c r="Q106" s="1">
        <v>55</v>
      </c>
      <c r="R106" t="s">
        <v>172</v>
      </c>
      <c r="S106">
        <v>139</v>
      </c>
      <c r="T106" t="s">
        <v>261</v>
      </c>
      <c r="U106" t="s">
        <v>80</v>
      </c>
      <c r="V106">
        <v>8</v>
      </c>
      <c r="W106" t="s">
        <v>261</v>
      </c>
      <c r="X106" t="s">
        <v>261</v>
      </c>
      <c r="Y106" t="s">
        <v>163</v>
      </c>
      <c r="Z106" t="s">
        <v>261</v>
      </c>
      <c r="AA106" t="s">
        <v>261</v>
      </c>
      <c r="AB106" s="1" t="s">
        <v>78</v>
      </c>
      <c r="AC106" t="s">
        <v>261</v>
      </c>
      <c r="AD106" t="s">
        <v>261</v>
      </c>
      <c r="AE106" t="s">
        <v>261</v>
      </c>
      <c r="AF106" s="80" t="s">
        <v>48</v>
      </c>
      <c r="AG106" t="s">
        <v>80</v>
      </c>
      <c r="AH106" t="s">
        <v>261</v>
      </c>
      <c r="AI106" t="s">
        <v>78</v>
      </c>
      <c r="AJ106" t="s">
        <v>80</v>
      </c>
      <c r="AK106" t="s">
        <v>267</v>
      </c>
      <c r="AL106">
        <v>38</v>
      </c>
      <c r="AM106" t="s">
        <v>80</v>
      </c>
      <c r="AN106" t="s">
        <v>81</v>
      </c>
      <c r="AO106" t="s">
        <v>157</v>
      </c>
      <c r="AP106" t="s">
        <v>80</v>
      </c>
      <c r="AQ106">
        <v>0.23</v>
      </c>
      <c r="AR106" t="s">
        <v>423</v>
      </c>
      <c r="AS106" t="s">
        <v>163</v>
      </c>
      <c r="AT106" t="s">
        <v>80</v>
      </c>
      <c r="AU106" t="s">
        <v>166</v>
      </c>
      <c r="AV106" s="1" t="s">
        <v>78</v>
      </c>
    </row>
    <row r="107" spans="1:48" x14ac:dyDescent="0.25">
      <c r="A107" s="91" t="s">
        <v>404</v>
      </c>
      <c r="B107" t="s">
        <v>279</v>
      </c>
      <c r="C107" t="s">
        <v>77</v>
      </c>
      <c r="D107" t="s">
        <v>94</v>
      </c>
      <c r="E107" t="s">
        <v>97</v>
      </c>
      <c r="F107" t="s">
        <v>79</v>
      </c>
      <c r="G107" t="s">
        <v>78</v>
      </c>
      <c r="H107" t="s">
        <v>78</v>
      </c>
      <c r="I107" t="s">
        <v>78</v>
      </c>
      <c r="J107">
        <v>11.6</v>
      </c>
      <c r="K107" t="s">
        <v>78</v>
      </c>
      <c r="L107" s="26">
        <v>0.02</v>
      </c>
      <c r="M107" s="26">
        <v>0</v>
      </c>
      <c r="N107" s="26">
        <v>0.02</v>
      </c>
      <c r="O107" s="26">
        <v>0</v>
      </c>
      <c r="P107" t="s">
        <v>78</v>
      </c>
      <c r="Q107" s="1">
        <v>55</v>
      </c>
      <c r="R107" t="s">
        <v>172</v>
      </c>
      <c r="S107">
        <v>140</v>
      </c>
      <c r="T107" t="s">
        <v>261</v>
      </c>
      <c r="U107" t="s">
        <v>80</v>
      </c>
      <c r="V107">
        <v>8</v>
      </c>
      <c r="W107" t="s">
        <v>261</v>
      </c>
      <c r="X107" t="s">
        <v>261</v>
      </c>
      <c r="Y107" t="s">
        <v>163</v>
      </c>
      <c r="Z107" t="s">
        <v>261</v>
      </c>
      <c r="AA107" t="s">
        <v>261</v>
      </c>
      <c r="AB107" s="1" t="s">
        <v>78</v>
      </c>
      <c r="AC107" t="s">
        <v>261</v>
      </c>
      <c r="AD107" t="s">
        <v>261</v>
      </c>
      <c r="AE107" t="s">
        <v>261</v>
      </c>
      <c r="AF107" s="80" t="s">
        <v>48</v>
      </c>
      <c r="AG107" t="s">
        <v>80</v>
      </c>
      <c r="AH107" t="s">
        <v>261</v>
      </c>
      <c r="AI107" t="s">
        <v>78</v>
      </c>
      <c r="AJ107" t="s">
        <v>80</v>
      </c>
      <c r="AK107" t="s">
        <v>267</v>
      </c>
      <c r="AL107">
        <v>38</v>
      </c>
      <c r="AM107" t="s">
        <v>80</v>
      </c>
      <c r="AN107" t="s">
        <v>81</v>
      </c>
      <c r="AO107" t="s">
        <v>157</v>
      </c>
      <c r="AP107" t="s">
        <v>80</v>
      </c>
      <c r="AQ107">
        <v>0.23</v>
      </c>
      <c r="AR107" t="s">
        <v>423</v>
      </c>
      <c r="AS107" t="s">
        <v>163</v>
      </c>
      <c r="AT107" t="s">
        <v>80</v>
      </c>
      <c r="AU107" t="s">
        <v>166</v>
      </c>
      <c r="AV107" s="1" t="s">
        <v>78</v>
      </c>
    </row>
    <row r="108" spans="1:48" x14ac:dyDescent="0.25">
      <c r="A108" s="91" t="s">
        <v>405</v>
      </c>
      <c r="B108" t="s">
        <v>279</v>
      </c>
      <c r="C108" t="s">
        <v>77</v>
      </c>
      <c r="D108" t="s">
        <v>94</v>
      </c>
      <c r="E108" t="s">
        <v>97</v>
      </c>
      <c r="F108" t="s">
        <v>79</v>
      </c>
      <c r="G108" t="s">
        <v>78</v>
      </c>
      <c r="H108" t="s">
        <v>78</v>
      </c>
      <c r="I108" t="s">
        <v>78</v>
      </c>
      <c r="J108">
        <v>4.42</v>
      </c>
      <c r="K108" t="s">
        <v>78</v>
      </c>
      <c r="L108" s="26">
        <v>1.0999999999999999E-2</v>
      </c>
      <c r="M108" s="26">
        <v>0</v>
      </c>
      <c r="N108" s="26">
        <v>1.0999999999999999E-2</v>
      </c>
      <c r="O108" s="26">
        <v>0</v>
      </c>
      <c r="P108" t="s">
        <v>78</v>
      </c>
      <c r="Q108" s="1">
        <v>55</v>
      </c>
      <c r="R108" t="s">
        <v>172</v>
      </c>
      <c r="S108">
        <v>128</v>
      </c>
      <c r="T108" t="s">
        <v>261</v>
      </c>
      <c r="U108" t="s">
        <v>80</v>
      </c>
      <c r="V108">
        <v>8</v>
      </c>
      <c r="W108" t="s">
        <v>261</v>
      </c>
      <c r="X108" t="s">
        <v>261</v>
      </c>
      <c r="Y108" t="s">
        <v>163</v>
      </c>
      <c r="Z108" t="s">
        <v>261</v>
      </c>
      <c r="AA108" t="s">
        <v>261</v>
      </c>
      <c r="AB108" s="1" t="s">
        <v>78</v>
      </c>
      <c r="AC108" t="s">
        <v>261</v>
      </c>
      <c r="AD108" t="s">
        <v>261</v>
      </c>
      <c r="AE108" t="s">
        <v>261</v>
      </c>
      <c r="AF108" s="80" t="s">
        <v>48</v>
      </c>
      <c r="AG108" t="s">
        <v>78</v>
      </c>
      <c r="AH108" t="s">
        <v>261</v>
      </c>
      <c r="AI108" t="s">
        <v>261</v>
      </c>
      <c r="AJ108" t="s">
        <v>261</v>
      </c>
      <c r="AK108" t="s">
        <v>261</v>
      </c>
      <c r="AL108" t="s">
        <v>261</v>
      </c>
      <c r="AM108" t="s">
        <v>80</v>
      </c>
      <c r="AN108" t="s">
        <v>81</v>
      </c>
      <c r="AO108" t="s">
        <v>157</v>
      </c>
      <c r="AP108" t="s">
        <v>80</v>
      </c>
      <c r="AQ108">
        <v>0.23</v>
      </c>
      <c r="AR108" t="s">
        <v>261</v>
      </c>
      <c r="AS108" t="s">
        <v>163</v>
      </c>
      <c r="AT108" t="s">
        <v>80</v>
      </c>
      <c r="AU108" t="s">
        <v>166</v>
      </c>
      <c r="AV108" s="1" t="s">
        <v>78</v>
      </c>
    </row>
    <row r="109" spans="1:48" x14ac:dyDescent="0.25">
      <c r="A109" s="91" t="s">
        <v>406</v>
      </c>
      <c r="B109" t="s">
        <v>279</v>
      </c>
      <c r="C109" t="s">
        <v>77</v>
      </c>
      <c r="D109" t="s">
        <v>94</v>
      </c>
      <c r="E109" t="s">
        <v>97</v>
      </c>
      <c r="F109" t="s">
        <v>79</v>
      </c>
      <c r="G109" t="s">
        <v>78</v>
      </c>
      <c r="H109" t="s">
        <v>78</v>
      </c>
      <c r="I109" t="s">
        <v>78</v>
      </c>
      <c r="J109">
        <v>6.15</v>
      </c>
      <c r="K109" t="s">
        <v>78</v>
      </c>
      <c r="L109" s="26">
        <v>1.0999999999999999E-2</v>
      </c>
      <c r="M109" s="26">
        <v>0</v>
      </c>
      <c r="N109" s="26">
        <v>1.0999999999999999E-2</v>
      </c>
      <c r="O109" s="26">
        <v>0</v>
      </c>
      <c r="P109" t="s">
        <v>78</v>
      </c>
      <c r="Q109" s="1">
        <v>55</v>
      </c>
      <c r="R109" t="s">
        <v>172</v>
      </c>
      <c r="S109">
        <v>124</v>
      </c>
      <c r="T109" t="s">
        <v>261</v>
      </c>
      <c r="U109" t="s">
        <v>80</v>
      </c>
      <c r="V109">
        <v>8</v>
      </c>
      <c r="W109" t="s">
        <v>261</v>
      </c>
      <c r="X109" t="s">
        <v>261</v>
      </c>
      <c r="Y109" t="s">
        <v>163</v>
      </c>
      <c r="Z109" t="s">
        <v>261</v>
      </c>
      <c r="AA109" t="s">
        <v>261</v>
      </c>
      <c r="AB109" s="1" t="s">
        <v>78</v>
      </c>
      <c r="AC109" t="s">
        <v>261</v>
      </c>
      <c r="AD109" t="s">
        <v>261</v>
      </c>
      <c r="AE109" t="s">
        <v>261</v>
      </c>
      <c r="AF109" s="80" t="s">
        <v>48</v>
      </c>
      <c r="AG109" t="s">
        <v>78</v>
      </c>
      <c r="AH109" t="s">
        <v>261</v>
      </c>
      <c r="AI109" t="s">
        <v>261</v>
      </c>
      <c r="AJ109" t="s">
        <v>261</v>
      </c>
      <c r="AK109" t="s">
        <v>261</v>
      </c>
      <c r="AL109" t="s">
        <v>261</v>
      </c>
      <c r="AM109" t="s">
        <v>80</v>
      </c>
      <c r="AN109" t="s">
        <v>81</v>
      </c>
      <c r="AO109" t="s">
        <v>157</v>
      </c>
      <c r="AP109" t="s">
        <v>80</v>
      </c>
      <c r="AQ109">
        <v>0.23</v>
      </c>
      <c r="AR109" t="s">
        <v>261</v>
      </c>
      <c r="AS109" t="s">
        <v>163</v>
      </c>
      <c r="AT109" t="s">
        <v>80</v>
      </c>
      <c r="AU109" t="s">
        <v>166</v>
      </c>
      <c r="AV109" s="1" t="s">
        <v>78</v>
      </c>
    </row>
    <row r="110" spans="1:48" x14ac:dyDescent="0.25">
      <c r="A110" s="91" t="s">
        <v>407</v>
      </c>
      <c r="B110" t="s">
        <v>279</v>
      </c>
      <c r="C110" t="s">
        <v>77</v>
      </c>
      <c r="D110" t="s">
        <v>94</v>
      </c>
      <c r="E110" t="s">
        <v>97</v>
      </c>
      <c r="F110" t="s">
        <v>79</v>
      </c>
      <c r="G110" t="s">
        <v>78</v>
      </c>
      <c r="H110" t="s">
        <v>78</v>
      </c>
      <c r="I110" t="s">
        <v>78</v>
      </c>
      <c r="J110">
        <v>8.02</v>
      </c>
      <c r="K110" t="s">
        <v>78</v>
      </c>
      <c r="L110" s="26">
        <v>1.0999999999999999E-2</v>
      </c>
      <c r="M110" s="26">
        <v>0</v>
      </c>
      <c r="N110" s="26">
        <v>1.0999999999999999E-2</v>
      </c>
      <c r="O110" s="26">
        <v>0</v>
      </c>
      <c r="P110" t="s">
        <v>78</v>
      </c>
      <c r="Q110" s="1">
        <v>55</v>
      </c>
      <c r="R110" t="s">
        <v>172</v>
      </c>
      <c r="S110">
        <v>128</v>
      </c>
      <c r="T110" t="s">
        <v>261</v>
      </c>
      <c r="U110" t="s">
        <v>80</v>
      </c>
      <c r="V110">
        <v>8</v>
      </c>
      <c r="W110" t="s">
        <v>261</v>
      </c>
      <c r="X110" t="s">
        <v>261</v>
      </c>
      <c r="Y110" t="s">
        <v>163</v>
      </c>
      <c r="Z110" t="s">
        <v>261</v>
      </c>
      <c r="AA110" t="s">
        <v>261</v>
      </c>
      <c r="AB110" s="1" t="s">
        <v>78</v>
      </c>
      <c r="AC110" t="s">
        <v>261</v>
      </c>
      <c r="AD110" t="s">
        <v>261</v>
      </c>
      <c r="AE110" t="s">
        <v>261</v>
      </c>
      <c r="AF110" s="80" t="s">
        <v>48</v>
      </c>
      <c r="AG110" t="s">
        <v>78</v>
      </c>
      <c r="AH110" t="s">
        <v>261</v>
      </c>
      <c r="AI110" t="s">
        <v>261</v>
      </c>
      <c r="AJ110" t="s">
        <v>261</v>
      </c>
      <c r="AK110" t="s">
        <v>261</v>
      </c>
      <c r="AL110" t="s">
        <v>261</v>
      </c>
      <c r="AM110" t="s">
        <v>80</v>
      </c>
      <c r="AN110" t="s">
        <v>81</v>
      </c>
      <c r="AO110" t="s">
        <v>157</v>
      </c>
      <c r="AP110" t="s">
        <v>80</v>
      </c>
      <c r="AQ110">
        <v>0.23</v>
      </c>
      <c r="AR110" t="s">
        <v>261</v>
      </c>
      <c r="AS110" t="s">
        <v>163</v>
      </c>
      <c r="AT110" t="s">
        <v>80</v>
      </c>
      <c r="AU110" t="s">
        <v>166</v>
      </c>
      <c r="AV110" s="1" t="s">
        <v>78</v>
      </c>
    </row>
    <row r="111" spans="1:48" x14ac:dyDescent="0.25">
      <c r="A111" s="91" t="s">
        <v>408</v>
      </c>
      <c r="B111" t="s">
        <v>279</v>
      </c>
      <c r="C111" t="s">
        <v>77</v>
      </c>
      <c r="D111" t="s">
        <v>94</v>
      </c>
      <c r="E111" t="s">
        <v>97</v>
      </c>
      <c r="F111" t="s">
        <v>79</v>
      </c>
      <c r="G111" t="s">
        <v>78</v>
      </c>
      <c r="H111" t="s">
        <v>78</v>
      </c>
      <c r="I111" t="s">
        <v>78</v>
      </c>
      <c r="J111">
        <v>8.92</v>
      </c>
      <c r="K111" t="s">
        <v>78</v>
      </c>
      <c r="L111" s="26">
        <v>1.0999999999999999E-2</v>
      </c>
      <c r="M111" s="26">
        <v>0</v>
      </c>
      <c r="N111" s="26">
        <v>1.0999999999999999E-2</v>
      </c>
      <c r="O111" s="26">
        <v>0</v>
      </c>
      <c r="P111" t="s">
        <v>78</v>
      </c>
      <c r="Q111" s="1">
        <v>55</v>
      </c>
      <c r="R111" t="s">
        <v>172</v>
      </c>
      <c r="S111">
        <v>128</v>
      </c>
      <c r="T111" t="s">
        <v>261</v>
      </c>
      <c r="U111" t="s">
        <v>80</v>
      </c>
      <c r="V111">
        <v>8</v>
      </c>
      <c r="W111" t="s">
        <v>261</v>
      </c>
      <c r="X111" t="s">
        <v>261</v>
      </c>
      <c r="Y111" t="s">
        <v>163</v>
      </c>
      <c r="Z111" t="s">
        <v>261</v>
      </c>
      <c r="AA111" t="s">
        <v>261</v>
      </c>
      <c r="AB111" s="1" t="s">
        <v>78</v>
      </c>
      <c r="AC111" t="s">
        <v>261</v>
      </c>
      <c r="AD111" t="s">
        <v>261</v>
      </c>
      <c r="AE111" t="s">
        <v>261</v>
      </c>
      <c r="AF111" s="80" t="s">
        <v>48</v>
      </c>
      <c r="AG111" t="s">
        <v>78</v>
      </c>
      <c r="AH111" t="s">
        <v>261</v>
      </c>
      <c r="AI111" t="s">
        <v>261</v>
      </c>
      <c r="AJ111" t="s">
        <v>261</v>
      </c>
      <c r="AK111" t="s">
        <v>261</v>
      </c>
      <c r="AL111" t="s">
        <v>261</v>
      </c>
      <c r="AM111" t="s">
        <v>80</v>
      </c>
      <c r="AN111" t="s">
        <v>81</v>
      </c>
      <c r="AO111" t="s">
        <v>157</v>
      </c>
      <c r="AP111" t="s">
        <v>80</v>
      </c>
      <c r="AQ111">
        <v>0.23</v>
      </c>
      <c r="AR111" t="s">
        <v>261</v>
      </c>
      <c r="AS111" t="s">
        <v>163</v>
      </c>
      <c r="AT111" t="s">
        <v>80</v>
      </c>
      <c r="AU111" t="s">
        <v>166</v>
      </c>
      <c r="AV111" s="1" t="s">
        <v>78</v>
      </c>
    </row>
    <row r="112" spans="1:48" x14ac:dyDescent="0.25">
      <c r="A112" s="91" t="s">
        <v>409</v>
      </c>
      <c r="B112" t="s">
        <v>279</v>
      </c>
      <c r="C112" t="s">
        <v>77</v>
      </c>
      <c r="D112" t="s">
        <v>94</v>
      </c>
      <c r="E112" t="s">
        <v>97</v>
      </c>
      <c r="F112" t="s">
        <v>79</v>
      </c>
      <c r="G112" t="s">
        <v>78</v>
      </c>
      <c r="H112" t="s">
        <v>78</v>
      </c>
      <c r="I112" t="s">
        <v>78</v>
      </c>
      <c r="J112">
        <v>9.8800000000000008</v>
      </c>
      <c r="K112" t="s">
        <v>78</v>
      </c>
      <c r="L112" s="26">
        <v>0.02</v>
      </c>
      <c r="M112" s="26">
        <v>0</v>
      </c>
      <c r="N112" s="26">
        <v>0.02</v>
      </c>
      <c r="O112" s="26">
        <v>0</v>
      </c>
      <c r="P112" t="s">
        <v>78</v>
      </c>
      <c r="Q112" s="1">
        <v>55</v>
      </c>
      <c r="R112" t="s">
        <v>172</v>
      </c>
      <c r="S112">
        <v>122</v>
      </c>
      <c r="T112" t="s">
        <v>261</v>
      </c>
      <c r="U112" t="s">
        <v>80</v>
      </c>
      <c r="V112">
        <v>8</v>
      </c>
      <c r="W112" t="s">
        <v>261</v>
      </c>
      <c r="X112" t="s">
        <v>261</v>
      </c>
      <c r="Y112" t="s">
        <v>163</v>
      </c>
      <c r="Z112" t="s">
        <v>261</v>
      </c>
      <c r="AA112" t="s">
        <v>261</v>
      </c>
      <c r="AB112" s="1" t="s">
        <v>78</v>
      </c>
      <c r="AC112" t="s">
        <v>261</v>
      </c>
      <c r="AD112" t="s">
        <v>261</v>
      </c>
      <c r="AE112" t="s">
        <v>261</v>
      </c>
      <c r="AF112" s="80" t="s">
        <v>48</v>
      </c>
      <c r="AG112" t="s">
        <v>78</v>
      </c>
      <c r="AH112" t="s">
        <v>261</v>
      </c>
      <c r="AI112" t="s">
        <v>261</v>
      </c>
      <c r="AJ112" t="s">
        <v>261</v>
      </c>
      <c r="AK112" t="s">
        <v>261</v>
      </c>
      <c r="AL112" t="s">
        <v>261</v>
      </c>
      <c r="AM112" t="s">
        <v>80</v>
      </c>
      <c r="AN112" t="s">
        <v>81</v>
      </c>
      <c r="AO112" t="s">
        <v>157</v>
      </c>
      <c r="AP112" t="s">
        <v>80</v>
      </c>
      <c r="AQ112">
        <v>0.23</v>
      </c>
      <c r="AR112" t="s">
        <v>261</v>
      </c>
      <c r="AS112" t="s">
        <v>163</v>
      </c>
      <c r="AT112" t="s">
        <v>80</v>
      </c>
      <c r="AU112" t="s">
        <v>166</v>
      </c>
      <c r="AV112" s="1" t="s">
        <v>78</v>
      </c>
    </row>
    <row r="113" spans="1:48" x14ac:dyDescent="0.25">
      <c r="A113" s="91" t="s">
        <v>410</v>
      </c>
      <c r="B113" t="s">
        <v>279</v>
      </c>
      <c r="C113" t="s">
        <v>77</v>
      </c>
      <c r="D113" t="s">
        <v>94</v>
      </c>
      <c r="E113" t="s">
        <v>97</v>
      </c>
      <c r="F113" t="s">
        <v>79</v>
      </c>
      <c r="G113" t="s">
        <v>78</v>
      </c>
      <c r="H113" t="s">
        <v>78</v>
      </c>
      <c r="I113" t="s">
        <v>78</v>
      </c>
      <c r="J113">
        <v>12.1</v>
      </c>
      <c r="K113" t="s">
        <v>78</v>
      </c>
      <c r="L113" s="26">
        <v>0.02</v>
      </c>
      <c r="M113" s="26">
        <v>0</v>
      </c>
      <c r="N113" s="26">
        <v>0.02</v>
      </c>
      <c r="O113" s="26">
        <v>0</v>
      </c>
      <c r="P113" t="s">
        <v>78</v>
      </c>
      <c r="Q113" s="1">
        <v>55</v>
      </c>
      <c r="R113" t="s">
        <v>172</v>
      </c>
      <c r="S113">
        <v>119</v>
      </c>
      <c r="T113" t="s">
        <v>261</v>
      </c>
      <c r="U113" t="s">
        <v>80</v>
      </c>
      <c r="V113">
        <v>8</v>
      </c>
      <c r="W113" t="s">
        <v>261</v>
      </c>
      <c r="X113" t="s">
        <v>261</v>
      </c>
      <c r="Y113" t="s">
        <v>163</v>
      </c>
      <c r="Z113" t="s">
        <v>261</v>
      </c>
      <c r="AA113" t="s">
        <v>261</v>
      </c>
      <c r="AB113" s="1" t="s">
        <v>78</v>
      </c>
      <c r="AC113" t="s">
        <v>261</v>
      </c>
      <c r="AD113" t="s">
        <v>261</v>
      </c>
      <c r="AE113" t="s">
        <v>261</v>
      </c>
      <c r="AF113" s="80" t="s">
        <v>48</v>
      </c>
      <c r="AG113" t="s">
        <v>78</v>
      </c>
      <c r="AH113" t="s">
        <v>261</v>
      </c>
      <c r="AI113" t="s">
        <v>261</v>
      </c>
      <c r="AJ113" t="s">
        <v>261</v>
      </c>
      <c r="AK113" t="s">
        <v>261</v>
      </c>
      <c r="AL113" t="s">
        <v>261</v>
      </c>
      <c r="AM113" t="s">
        <v>80</v>
      </c>
      <c r="AN113" t="s">
        <v>81</v>
      </c>
      <c r="AO113" t="s">
        <v>157</v>
      </c>
      <c r="AP113" t="s">
        <v>80</v>
      </c>
      <c r="AQ113">
        <v>0.23</v>
      </c>
      <c r="AR113" t="s">
        <v>261</v>
      </c>
      <c r="AS113" t="s">
        <v>163</v>
      </c>
      <c r="AT113" t="s">
        <v>80</v>
      </c>
      <c r="AU113" t="s">
        <v>166</v>
      </c>
      <c r="AV113" s="1" t="s">
        <v>78</v>
      </c>
    </row>
    <row r="114" spans="1:48" x14ac:dyDescent="0.25">
      <c r="A114" s="91" t="s">
        <v>411</v>
      </c>
      <c r="B114" t="s">
        <v>279</v>
      </c>
      <c r="C114" t="s">
        <v>77</v>
      </c>
      <c r="D114" t="s">
        <v>94</v>
      </c>
      <c r="E114" t="s">
        <v>97</v>
      </c>
      <c r="F114" t="s">
        <v>79</v>
      </c>
      <c r="G114" t="s">
        <v>78</v>
      </c>
      <c r="H114" t="s">
        <v>78</v>
      </c>
      <c r="I114" t="s">
        <v>78</v>
      </c>
      <c r="J114">
        <v>9.98</v>
      </c>
      <c r="K114" t="s">
        <v>78</v>
      </c>
      <c r="L114" s="26">
        <v>0.02</v>
      </c>
      <c r="M114" s="26">
        <v>0</v>
      </c>
      <c r="N114" s="26">
        <v>0.02</v>
      </c>
      <c r="O114" s="26">
        <v>0</v>
      </c>
      <c r="P114" t="s">
        <v>78</v>
      </c>
      <c r="Q114" s="1">
        <v>55</v>
      </c>
      <c r="R114" t="s">
        <v>172</v>
      </c>
      <c r="S114">
        <v>137</v>
      </c>
      <c r="T114" t="s">
        <v>261</v>
      </c>
      <c r="U114" t="s">
        <v>80</v>
      </c>
      <c r="V114">
        <v>8</v>
      </c>
      <c r="W114" t="s">
        <v>261</v>
      </c>
      <c r="X114" t="s">
        <v>261</v>
      </c>
      <c r="Y114" t="s">
        <v>163</v>
      </c>
      <c r="Z114" t="s">
        <v>261</v>
      </c>
      <c r="AA114" t="s">
        <v>261</v>
      </c>
      <c r="AB114" s="1" t="s">
        <v>78</v>
      </c>
      <c r="AC114" t="s">
        <v>261</v>
      </c>
      <c r="AD114" t="s">
        <v>261</v>
      </c>
      <c r="AE114" t="s">
        <v>261</v>
      </c>
      <c r="AF114" s="80" t="s">
        <v>48</v>
      </c>
      <c r="AG114" t="s">
        <v>78</v>
      </c>
      <c r="AH114" t="s">
        <v>261</v>
      </c>
      <c r="AI114" t="s">
        <v>261</v>
      </c>
      <c r="AJ114" t="s">
        <v>261</v>
      </c>
      <c r="AK114" t="s">
        <v>261</v>
      </c>
      <c r="AL114" t="s">
        <v>261</v>
      </c>
      <c r="AM114" t="s">
        <v>80</v>
      </c>
      <c r="AN114" t="s">
        <v>81</v>
      </c>
      <c r="AO114" t="s">
        <v>157</v>
      </c>
      <c r="AP114" t="s">
        <v>80</v>
      </c>
      <c r="AQ114">
        <v>0.23</v>
      </c>
      <c r="AR114" t="s">
        <v>261</v>
      </c>
      <c r="AS114" t="s">
        <v>163</v>
      </c>
      <c r="AT114" t="s">
        <v>80</v>
      </c>
      <c r="AU114" t="s">
        <v>166</v>
      </c>
      <c r="AV114" s="1" t="s">
        <v>78</v>
      </c>
    </row>
    <row r="115" spans="1:48" x14ac:dyDescent="0.25">
      <c r="A115" s="91" t="s">
        <v>412</v>
      </c>
      <c r="B115" t="s">
        <v>279</v>
      </c>
      <c r="C115" t="s">
        <v>77</v>
      </c>
      <c r="D115" t="s">
        <v>94</v>
      </c>
      <c r="E115" t="s">
        <v>97</v>
      </c>
      <c r="F115" t="s">
        <v>79</v>
      </c>
      <c r="G115" t="s">
        <v>78</v>
      </c>
      <c r="H115" t="s">
        <v>78</v>
      </c>
      <c r="I115" t="s">
        <v>78</v>
      </c>
      <c r="J115">
        <v>10.6</v>
      </c>
      <c r="K115" t="s">
        <v>78</v>
      </c>
      <c r="L115" s="26">
        <v>0.02</v>
      </c>
      <c r="M115" s="26">
        <v>0</v>
      </c>
      <c r="N115" s="26">
        <v>0.02</v>
      </c>
      <c r="O115" s="26">
        <v>0</v>
      </c>
      <c r="P115" t="s">
        <v>78</v>
      </c>
      <c r="Q115" s="1">
        <v>55</v>
      </c>
      <c r="R115" t="s">
        <v>172</v>
      </c>
      <c r="S115">
        <v>139</v>
      </c>
      <c r="T115" t="s">
        <v>261</v>
      </c>
      <c r="U115" t="s">
        <v>80</v>
      </c>
      <c r="V115">
        <v>8</v>
      </c>
      <c r="W115" t="s">
        <v>261</v>
      </c>
      <c r="X115" t="s">
        <v>261</v>
      </c>
      <c r="Y115" t="s">
        <v>163</v>
      </c>
      <c r="Z115" t="s">
        <v>261</v>
      </c>
      <c r="AA115" t="s">
        <v>261</v>
      </c>
      <c r="AB115" s="1" t="s">
        <v>78</v>
      </c>
      <c r="AC115" t="s">
        <v>261</v>
      </c>
      <c r="AD115" t="s">
        <v>261</v>
      </c>
      <c r="AE115" t="s">
        <v>261</v>
      </c>
      <c r="AF115" s="80" t="s">
        <v>48</v>
      </c>
      <c r="AG115" t="s">
        <v>78</v>
      </c>
      <c r="AH115" t="s">
        <v>261</v>
      </c>
      <c r="AI115" t="s">
        <v>261</v>
      </c>
      <c r="AJ115" t="s">
        <v>261</v>
      </c>
      <c r="AK115" t="s">
        <v>261</v>
      </c>
      <c r="AL115" t="s">
        <v>261</v>
      </c>
      <c r="AM115" t="s">
        <v>80</v>
      </c>
      <c r="AN115" t="s">
        <v>81</v>
      </c>
      <c r="AO115" t="s">
        <v>157</v>
      </c>
      <c r="AP115" t="s">
        <v>80</v>
      </c>
      <c r="AQ115">
        <v>0.23</v>
      </c>
      <c r="AR115" t="s">
        <v>261</v>
      </c>
      <c r="AS115" t="s">
        <v>163</v>
      </c>
      <c r="AT115" t="s">
        <v>80</v>
      </c>
      <c r="AU115" t="s">
        <v>166</v>
      </c>
      <c r="AV115" s="1" t="s">
        <v>78</v>
      </c>
    </row>
    <row r="116" spans="1:48" x14ac:dyDescent="0.25">
      <c r="A116" s="91" t="s">
        <v>413</v>
      </c>
      <c r="B116" t="s">
        <v>279</v>
      </c>
      <c r="C116" t="s">
        <v>77</v>
      </c>
      <c r="D116" t="s">
        <v>94</v>
      </c>
      <c r="E116" t="s">
        <v>97</v>
      </c>
      <c r="F116" t="s">
        <v>79</v>
      </c>
      <c r="G116" t="s">
        <v>78</v>
      </c>
      <c r="H116" t="s">
        <v>78</v>
      </c>
      <c r="I116" t="s">
        <v>78</v>
      </c>
      <c r="J116">
        <v>11.6</v>
      </c>
      <c r="K116" t="s">
        <v>78</v>
      </c>
      <c r="L116" s="26">
        <v>0.02</v>
      </c>
      <c r="M116" s="26">
        <v>0</v>
      </c>
      <c r="N116" s="26">
        <v>0.02</v>
      </c>
      <c r="O116" s="26">
        <v>0</v>
      </c>
      <c r="P116" t="s">
        <v>78</v>
      </c>
      <c r="Q116" s="1">
        <v>55</v>
      </c>
      <c r="R116" t="s">
        <v>172</v>
      </c>
      <c r="S116">
        <v>140</v>
      </c>
      <c r="T116" t="s">
        <v>261</v>
      </c>
      <c r="U116" t="s">
        <v>80</v>
      </c>
      <c r="V116">
        <v>8</v>
      </c>
      <c r="W116" t="s">
        <v>261</v>
      </c>
      <c r="X116" t="s">
        <v>261</v>
      </c>
      <c r="Y116" t="s">
        <v>163</v>
      </c>
      <c r="Z116" t="s">
        <v>261</v>
      </c>
      <c r="AA116" t="s">
        <v>261</v>
      </c>
      <c r="AB116" s="1" t="s">
        <v>78</v>
      </c>
      <c r="AC116" t="s">
        <v>261</v>
      </c>
      <c r="AD116" t="s">
        <v>261</v>
      </c>
      <c r="AE116" t="s">
        <v>261</v>
      </c>
      <c r="AF116" s="80" t="s">
        <v>48</v>
      </c>
      <c r="AG116" t="s">
        <v>78</v>
      </c>
      <c r="AH116" t="s">
        <v>261</v>
      </c>
      <c r="AI116" t="s">
        <v>261</v>
      </c>
      <c r="AJ116" t="s">
        <v>261</v>
      </c>
      <c r="AK116" t="s">
        <v>261</v>
      </c>
      <c r="AL116" t="s">
        <v>261</v>
      </c>
      <c r="AM116" t="s">
        <v>80</v>
      </c>
      <c r="AN116" t="s">
        <v>81</v>
      </c>
      <c r="AO116" t="s">
        <v>157</v>
      </c>
      <c r="AP116" t="s">
        <v>80</v>
      </c>
      <c r="AQ116">
        <v>0.23</v>
      </c>
      <c r="AR116" t="s">
        <v>261</v>
      </c>
      <c r="AS116" t="s">
        <v>163</v>
      </c>
      <c r="AT116" t="s">
        <v>80</v>
      </c>
      <c r="AU116" t="s">
        <v>166</v>
      </c>
      <c r="AV116" s="1" t="s">
        <v>78</v>
      </c>
    </row>
    <row r="117" spans="1:48" x14ac:dyDescent="0.25">
      <c r="A117" s="91" t="s">
        <v>414</v>
      </c>
      <c r="B117" t="s">
        <v>279</v>
      </c>
      <c r="C117" t="s">
        <v>77</v>
      </c>
      <c r="D117" t="s">
        <v>94</v>
      </c>
      <c r="E117" t="s">
        <v>97</v>
      </c>
      <c r="F117" t="s">
        <v>79</v>
      </c>
      <c r="G117" t="s">
        <v>78</v>
      </c>
      <c r="H117" t="s">
        <v>78</v>
      </c>
      <c r="I117" t="s">
        <v>78</v>
      </c>
      <c r="J117">
        <v>4.42</v>
      </c>
      <c r="K117" t="s">
        <v>78</v>
      </c>
      <c r="L117" s="26">
        <v>1.0999999999999999E-2</v>
      </c>
      <c r="M117" s="26">
        <v>0</v>
      </c>
      <c r="N117" s="26">
        <v>1.0999999999999999E-2</v>
      </c>
      <c r="O117" s="26">
        <v>0</v>
      </c>
      <c r="P117" t="s">
        <v>78</v>
      </c>
      <c r="Q117" s="1">
        <v>55</v>
      </c>
      <c r="R117" t="s">
        <v>172</v>
      </c>
      <c r="S117">
        <v>128</v>
      </c>
      <c r="T117" t="s">
        <v>261</v>
      </c>
      <c r="U117" t="s">
        <v>80</v>
      </c>
      <c r="V117">
        <v>8</v>
      </c>
      <c r="W117" t="s">
        <v>261</v>
      </c>
      <c r="X117" t="s">
        <v>261</v>
      </c>
      <c r="Y117" t="s">
        <v>164</v>
      </c>
      <c r="Z117" t="s">
        <v>80</v>
      </c>
      <c r="AA117" t="s">
        <v>166</v>
      </c>
      <c r="AB117" t="s">
        <v>261</v>
      </c>
      <c r="AC117" t="s">
        <v>80</v>
      </c>
      <c r="AD117" t="s">
        <v>159</v>
      </c>
      <c r="AE117" t="s">
        <v>80</v>
      </c>
      <c r="AF117" s="92">
        <v>1.25</v>
      </c>
      <c r="AG117" t="s">
        <v>80</v>
      </c>
      <c r="AH117" t="s">
        <v>80</v>
      </c>
      <c r="AI117" t="s">
        <v>261</v>
      </c>
      <c r="AJ117" t="s">
        <v>261</v>
      </c>
      <c r="AK117" t="s">
        <v>261</v>
      </c>
      <c r="AL117" t="s">
        <v>261</v>
      </c>
      <c r="AM117" t="s">
        <v>80</v>
      </c>
      <c r="AN117" t="s">
        <v>81</v>
      </c>
      <c r="AO117" t="s">
        <v>157</v>
      </c>
      <c r="AP117" t="s">
        <v>80</v>
      </c>
      <c r="AQ117">
        <v>0.23</v>
      </c>
      <c r="AR117" t="s">
        <v>261</v>
      </c>
      <c r="AS117" t="s">
        <v>261</v>
      </c>
      <c r="AT117" t="s">
        <v>261</v>
      </c>
      <c r="AU117" t="s">
        <v>261</v>
      </c>
      <c r="AV117" t="s">
        <v>261</v>
      </c>
    </row>
    <row r="118" spans="1:48" x14ac:dyDescent="0.25">
      <c r="A118" s="91" t="s">
        <v>415</v>
      </c>
      <c r="B118" t="s">
        <v>279</v>
      </c>
      <c r="C118" t="s">
        <v>77</v>
      </c>
      <c r="D118" t="s">
        <v>94</v>
      </c>
      <c r="E118" t="s">
        <v>97</v>
      </c>
      <c r="F118" t="s">
        <v>79</v>
      </c>
      <c r="G118" t="s">
        <v>78</v>
      </c>
      <c r="H118" t="s">
        <v>78</v>
      </c>
      <c r="I118" t="s">
        <v>78</v>
      </c>
      <c r="J118">
        <v>6.15</v>
      </c>
      <c r="K118" t="s">
        <v>78</v>
      </c>
      <c r="L118" s="26">
        <v>1.0999999999999999E-2</v>
      </c>
      <c r="M118" s="26">
        <v>0</v>
      </c>
      <c r="N118" s="26">
        <v>1.0999999999999999E-2</v>
      </c>
      <c r="O118" s="26">
        <v>0</v>
      </c>
      <c r="P118" t="s">
        <v>78</v>
      </c>
      <c r="Q118" s="1">
        <v>55</v>
      </c>
      <c r="R118" t="s">
        <v>172</v>
      </c>
      <c r="S118">
        <v>124</v>
      </c>
      <c r="T118" t="s">
        <v>261</v>
      </c>
      <c r="U118" t="s">
        <v>80</v>
      </c>
      <c r="V118">
        <v>8</v>
      </c>
      <c r="W118" t="s">
        <v>261</v>
      </c>
      <c r="X118" t="s">
        <v>261</v>
      </c>
      <c r="Y118" t="s">
        <v>164</v>
      </c>
      <c r="Z118" t="s">
        <v>80</v>
      </c>
      <c r="AA118" t="s">
        <v>166</v>
      </c>
      <c r="AB118" t="s">
        <v>261</v>
      </c>
      <c r="AC118" t="s">
        <v>80</v>
      </c>
      <c r="AD118" t="s">
        <v>159</v>
      </c>
      <c r="AE118" t="s">
        <v>80</v>
      </c>
      <c r="AF118" s="92">
        <v>1.24</v>
      </c>
      <c r="AG118" t="s">
        <v>80</v>
      </c>
      <c r="AH118" t="s">
        <v>80</v>
      </c>
      <c r="AI118" t="s">
        <v>261</v>
      </c>
      <c r="AJ118" t="s">
        <v>261</v>
      </c>
      <c r="AK118" t="s">
        <v>261</v>
      </c>
      <c r="AL118" t="s">
        <v>261</v>
      </c>
      <c r="AM118" t="s">
        <v>80</v>
      </c>
      <c r="AN118" t="s">
        <v>81</v>
      </c>
      <c r="AO118" t="s">
        <v>157</v>
      </c>
      <c r="AP118" t="s">
        <v>80</v>
      </c>
      <c r="AQ118">
        <v>0.23</v>
      </c>
      <c r="AR118" t="s">
        <v>261</v>
      </c>
      <c r="AS118" t="s">
        <v>261</v>
      </c>
      <c r="AT118" t="s">
        <v>261</v>
      </c>
      <c r="AU118" t="s">
        <v>261</v>
      </c>
      <c r="AV118" t="s">
        <v>261</v>
      </c>
    </row>
    <row r="119" spans="1:48" x14ac:dyDescent="0.25">
      <c r="A119" s="91" t="s">
        <v>416</v>
      </c>
      <c r="B119" t="s">
        <v>279</v>
      </c>
      <c r="C119" t="s">
        <v>77</v>
      </c>
      <c r="D119" t="s">
        <v>94</v>
      </c>
      <c r="E119" t="s">
        <v>97</v>
      </c>
      <c r="F119" t="s">
        <v>79</v>
      </c>
      <c r="G119" t="s">
        <v>78</v>
      </c>
      <c r="H119" t="s">
        <v>78</v>
      </c>
      <c r="I119" t="s">
        <v>78</v>
      </c>
      <c r="J119">
        <v>8.02</v>
      </c>
      <c r="K119" t="s">
        <v>78</v>
      </c>
      <c r="L119" s="26">
        <v>1.0999999999999999E-2</v>
      </c>
      <c r="M119" s="26">
        <v>0</v>
      </c>
      <c r="N119" s="26">
        <v>1.0999999999999999E-2</v>
      </c>
      <c r="O119" s="26">
        <v>0</v>
      </c>
      <c r="P119" t="s">
        <v>78</v>
      </c>
      <c r="Q119" s="1">
        <v>55</v>
      </c>
      <c r="R119" t="s">
        <v>172</v>
      </c>
      <c r="S119">
        <v>128</v>
      </c>
      <c r="T119" t="s">
        <v>261</v>
      </c>
      <c r="U119" t="s">
        <v>80</v>
      </c>
      <c r="V119">
        <v>8</v>
      </c>
      <c r="W119" t="s">
        <v>261</v>
      </c>
      <c r="X119" t="s">
        <v>261</v>
      </c>
      <c r="Y119" t="s">
        <v>164</v>
      </c>
      <c r="Z119" t="s">
        <v>80</v>
      </c>
      <c r="AA119" t="s">
        <v>166</v>
      </c>
      <c r="AB119" t="s">
        <v>261</v>
      </c>
      <c r="AC119" t="s">
        <v>80</v>
      </c>
      <c r="AD119" t="s">
        <v>159</v>
      </c>
      <c r="AE119" t="s">
        <v>80</v>
      </c>
      <c r="AF119" s="92">
        <v>1.24</v>
      </c>
      <c r="AG119" t="s">
        <v>80</v>
      </c>
      <c r="AH119" t="s">
        <v>80</v>
      </c>
      <c r="AI119" t="s">
        <v>261</v>
      </c>
      <c r="AJ119" t="s">
        <v>261</v>
      </c>
      <c r="AK119" t="s">
        <v>261</v>
      </c>
      <c r="AL119" t="s">
        <v>261</v>
      </c>
      <c r="AM119" t="s">
        <v>80</v>
      </c>
      <c r="AN119" t="s">
        <v>81</v>
      </c>
      <c r="AO119" t="s">
        <v>157</v>
      </c>
      <c r="AP119" t="s">
        <v>80</v>
      </c>
      <c r="AQ119">
        <v>0.23</v>
      </c>
      <c r="AR119" t="s">
        <v>261</v>
      </c>
      <c r="AS119" t="s">
        <v>261</v>
      </c>
      <c r="AT119" t="s">
        <v>261</v>
      </c>
      <c r="AU119" t="s">
        <v>261</v>
      </c>
      <c r="AV119" t="s">
        <v>261</v>
      </c>
    </row>
    <row r="120" spans="1:48" x14ac:dyDescent="0.25">
      <c r="A120" s="91" t="s">
        <v>417</v>
      </c>
      <c r="B120" t="s">
        <v>279</v>
      </c>
      <c r="C120" t="s">
        <v>77</v>
      </c>
      <c r="D120" t="s">
        <v>94</v>
      </c>
      <c r="E120" t="s">
        <v>97</v>
      </c>
      <c r="F120" t="s">
        <v>79</v>
      </c>
      <c r="G120" t="s">
        <v>78</v>
      </c>
      <c r="H120" t="s">
        <v>78</v>
      </c>
      <c r="I120" t="s">
        <v>78</v>
      </c>
      <c r="J120">
        <v>8.92</v>
      </c>
      <c r="K120" t="s">
        <v>78</v>
      </c>
      <c r="L120" s="26">
        <v>1.0999999999999999E-2</v>
      </c>
      <c r="M120" s="26">
        <v>0</v>
      </c>
      <c r="N120" s="26">
        <v>1.0999999999999999E-2</v>
      </c>
      <c r="O120" s="26">
        <v>0</v>
      </c>
      <c r="P120" t="s">
        <v>78</v>
      </c>
      <c r="Q120" s="1">
        <v>55</v>
      </c>
      <c r="R120" t="s">
        <v>172</v>
      </c>
      <c r="S120">
        <v>128</v>
      </c>
      <c r="T120" t="s">
        <v>261</v>
      </c>
      <c r="U120" t="s">
        <v>80</v>
      </c>
      <c r="V120">
        <v>8</v>
      </c>
      <c r="W120" t="s">
        <v>261</v>
      </c>
      <c r="X120" t="s">
        <v>261</v>
      </c>
      <c r="Y120" t="s">
        <v>164</v>
      </c>
      <c r="Z120" t="s">
        <v>80</v>
      </c>
      <c r="AA120" t="s">
        <v>166</v>
      </c>
      <c r="AB120" t="s">
        <v>261</v>
      </c>
      <c r="AC120" t="s">
        <v>80</v>
      </c>
      <c r="AD120" t="s">
        <v>159</v>
      </c>
      <c r="AE120" t="s">
        <v>80</v>
      </c>
      <c r="AF120" s="92">
        <v>1.24</v>
      </c>
      <c r="AG120" t="s">
        <v>80</v>
      </c>
      <c r="AH120" t="s">
        <v>80</v>
      </c>
      <c r="AI120" t="s">
        <v>261</v>
      </c>
      <c r="AJ120" t="s">
        <v>261</v>
      </c>
      <c r="AK120" t="s">
        <v>261</v>
      </c>
      <c r="AL120" t="s">
        <v>261</v>
      </c>
      <c r="AM120" t="s">
        <v>80</v>
      </c>
      <c r="AN120" t="s">
        <v>81</v>
      </c>
      <c r="AO120" t="s">
        <v>157</v>
      </c>
      <c r="AP120" t="s">
        <v>80</v>
      </c>
      <c r="AQ120">
        <v>0.23</v>
      </c>
      <c r="AR120" t="s">
        <v>261</v>
      </c>
      <c r="AS120" t="s">
        <v>261</v>
      </c>
      <c r="AT120" t="s">
        <v>261</v>
      </c>
      <c r="AU120" t="s">
        <v>261</v>
      </c>
      <c r="AV120" t="s">
        <v>261</v>
      </c>
    </row>
    <row r="121" spans="1:48" x14ac:dyDescent="0.25">
      <c r="A121" s="91" t="s">
        <v>418</v>
      </c>
      <c r="B121" t="s">
        <v>279</v>
      </c>
      <c r="C121" t="s">
        <v>77</v>
      </c>
      <c r="D121" t="s">
        <v>94</v>
      </c>
      <c r="E121" t="s">
        <v>97</v>
      </c>
      <c r="F121" t="s">
        <v>79</v>
      </c>
      <c r="G121" t="s">
        <v>78</v>
      </c>
      <c r="H121" t="s">
        <v>78</v>
      </c>
      <c r="I121" t="s">
        <v>78</v>
      </c>
      <c r="J121">
        <v>9.8800000000000008</v>
      </c>
      <c r="K121" t="s">
        <v>78</v>
      </c>
      <c r="L121" s="26">
        <v>0.02</v>
      </c>
      <c r="M121" s="26">
        <v>0</v>
      </c>
      <c r="N121" s="26">
        <v>0.02</v>
      </c>
      <c r="O121" s="26">
        <v>0</v>
      </c>
      <c r="P121" t="s">
        <v>78</v>
      </c>
      <c r="Q121" s="1">
        <v>55</v>
      </c>
      <c r="R121" t="s">
        <v>172</v>
      </c>
      <c r="S121">
        <v>122</v>
      </c>
      <c r="T121" t="s">
        <v>261</v>
      </c>
      <c r="U121" t="s">
        <v>80</v>
      </c>
      <c r="V121">
        <v>8</v>
      </c>
      <c r="W121" t="s">
        <v>261</v>
      </c>
      <c r="X121" t="s">
        <v>261</v>
      </c>
      <c r="Y121" t="s">
        <v>164</v>
      </c>
      <c r="Z121" t="s">
        <v>80</v>
      </c>
      <c r="AA121" t="s">
        <v>166</v>
      </c>
      <c r="AB121" t="s">
        <v>261</v>
      </c>
      <c r="AC121" t="s">
        <v>80</v>
      </c>
      <c r="AD121" t="s">
        <v>159</v>
      </c>
      <c r="AE121" t="s">
        <v>80</v>
      </c>
      <c r="AF121" s="92">
        <v>1.04</v>
      </c>
      <c r="AG121" t="s">
        <v>80</v>
      </c>
      <c r="AH121" t="s">
        <v>80</v>
      </c>
      <c r="AI121" t="s">
        <v>261</v>
      </c>
      <c r="AJ121" t="s">
        <v>261</v>
      </c>
      <c r="AK121" t="s">
        <v>261</v>
      </c>
      <c r="AL121" t="s">
        <v>261</v>
      </c>
      <c r="AM121" t="s">
        <v>80</v>
      </c>
      <c r="AN121" t="s">
        <v>81</v>
      </c>
      <c r="AO121" t="s">
        <v>157</v>
      </c>
      <c r="AP121" t="s">
        <v>80</v>
      </c>
      <c r="AQ121">
        <v>0.23</v>
      </c>
      <c r="AR121" t="s">
        <v>261</v>
      </c>
      <c r="AS121" t="s">
        <v>261</v>
      </c>
      <c r="AT121" t="s">
        <v>261</v>
      </c>
      <c r="AU121" t="s">
        <v>261</v>
      </c>
      <c r="AV121" t="s">
        <v>261</v>
      </c>
    </row>
    <row r="122" spans="1:48" x14ac:dyDescent="0.25">
      <c r="A122" s="91" t="s">
        <v>419</v>
      </c>
      <c r="B122" t="s">
        <v>279</v>
      </c>
      <c r="C122" t="s">
        <v>77</v>
      </c>
      <c r="D122" t="s">
        <v>94</v>
      </c>
      <c r="E122" t="s">
        <v>97</v>
      </c>
      <c r="F122" t="s">
        <v>79</v>
      </c>
      <c r="G122" t="s">
        <v>78</v>
      </c>
      <c r="H122" t="s">
        <v>78</v>
      </c>
      <c r="I122" t="s">
        <v>78</v>
      </c>
      <c r="J122">
        <v>12.1</v>
      </c>
      <c r="K122" t="s">
        <v>78</v>
      </c>
      <c r="L122" s="26">
        <v>0.02</v>
      </c>
      <c r="M122" s="26">
        <v>0</v>
      </c>
      <c r="N122" s="26">
        <v>0.02</v>
      </c>
      <c r="O122" s="26">
        <v>0</v>
      </c>
      <c r="P122" t="s">
        <v>78</v>
      </c>
      <c r="Q122" s="1">
        <v>55</v>
      </c>
      <c r="R122" t="s">
        <v>172</v>
      </c>
      <c r="S122">
        <v>119</v>
      </c>
      <c r="T122" t="s">
        <v>261</v>
      </c>
      <c r="U122" t="s">
        <v>80</v>
      </c>
      <c r="V122">
        <v>8</v>
      </c>
      <c r="W122" t="s">
        <v>261</v>
      </c>
      <c r="X122" t="s">
        <v>261</v>
      </c>
      <c r="Y122" t="s">
        <v>164</v>
      </c>
      <c r="Z122" t="s">
        <v>80</v>
      </c>
      <c r="AA122" t="s">
        <v>166</v>
      </c>
      <c r="AB122" t="s">
        <v>261</v>
      </c>
      <c r="AC122" t="s">
        <v>80</v>
      </c>
      <c r="AD122" t="s">
        <v>159</v>
      </c>
      <c r="AE122" t="s">
        <v>80</v>
      </c>
      <c r="AF122" s="92">
        <v>1.04</v>
      </c>
      <c r="AG122" t="s">
        <v>80</v>
      </c>
      <c r="AH122" t="s">
        <v>80</v>
      </c>
      <c r="AI122" t="s">
        <v>261</v>
      </c>
      <c r="AJ122" t="s">
        <v>261</v>
      </c>
      <c r="AK122" t="s">
        <v>261</v>
      </c>
      <c r="AL122" t="s">
        <v>261</v>
      </c>
      <c r="AM122" t="s">
        <v>80</v>
      </c>
      <c r="AN122" t="s">
        <v>81</v>
      </c>
      <c r="AO122" t="s">
        <v>157</v>
      </c>
      <c r="AP122" t="s">
        <v>80</v>
      </c>
      <c r="AQ122">
        <v>0.23</v>
      </c>
      <c r="AR122" t="s">
        <v>261</v>
      </c>
      <c r="AS122" t="s">
        <v>261</v>
      </c>
      <c r="AT122" t="s">
        <v>261</v>
      </c>
      <c r="AU122" t="s">
        <v>261</v>
      </c>
      <c r="AV122" t="s">
        <v>261</v>
      </c>
    </row>
    <row r="123" spans="1:48" x14ac:dyDescent="0.25">
      <c r="A123" s="91" t="s">
        <v>420</v>
      </c>
      <c r="B123" t="s">
        <v>279</v>
      </c>
      <c r="C123" t="s">
        <v>77</v>
      </c>
      <c r="D123" t="s">
        <v>94</v>
      </c>
      <c r="E123" t="s">
        <v>97</v>
      </c>
      <c r="F123" t="s">
        <v>79</v>
      </c>
      <c r="G123" t="s">
        <v>78</v>
      </c>
      <c r="H123" t="s">
        <v>78</v>
      </c>
      <c r="I123" t="s">
        <v>78</v>
      </c>
      <c r="J123">
        <v>9.98</v>
      </c>
      <c r="K123" t="s">
        <v>78</v>
      </c>
      <c r="L123" s="26">
        <v>0.02</v>
      </c>
      <c r="M123" s="26">
        <v>0</v>
      </c>
      <c r="N123" s="26">
        <v>0.02</v>
      </c>
      <c r="O123" s="26">
        <v>0</v>
      </c>
      <c r="P123" t="s">
        <v>78</v>
      </c>
      <c r="Q123" s="1">
        <v>55</v>
      </c>
      <c r="R123" t="s">
        <v>172</v>
      </c>
      <c r="S123">
        <v>137</v>
      </c>
      <c r="T123" t="s">
        <v>261</v>
      </c>
      <c r="U123" t="s">
        <v>80</v>
      </c>
      <c r="V123">
        <v>8</v>
      </c>
      <c r="W123" t="s">
        <v>261</v>
      </c>
      <c r="X123" t="s">
        <v>261</v>
      </c>
      <c r="Y123" t="s">
        <v>164</v>
      </c>
      <c r="Z123" t="s">
        <v>80</v>
      </c>
      <c r="AA123" t="s">
        <v>166</v>
      </c>
      <c r="AB123" t="s">
        <v>261</v>
      </c>
      <c r="AC123" t="s">
        <v>80</v>
      </c>
      <c r="AD123" t="s">
        <v>159</v>
      </c>
      <c r="AE123" t="s">
        <v>80</v>
      </c>
      <c r="AF123" s="92">
        <v>1.2</v>
      </c>
      <c r="AG123" t="s">
        <v>80</v>
      </c>
      <c r="AH123" t="s">
        <v>80</v>
      </c>
      <c r="AI123" t="s">
        <v>261</v>
      </c>
      <c r="AJ123" t="s">
        <v>261</v>
      </c>
      <c r="AK123" t="s">
        <v>261</v>
      </c>
      <c r="AL123" t="s">
        <v>261</v>
      </c>
      <c r="AM123" t="s">
        <v>80</v>
      </c>
      <c r="AN123" t="s">
        <v>81</v>
      </c>
      <c r="AO123" t="s">
        <v>157</v>
      </c>
      <c r="AP123" t="s">
        <v>80</v>
      </c>
      <c r="AQ123">
        <v>0.23</v>
      </c>
      <c r="AR123" t="s">
        <v>261</v>
      </c>
      <c r="AS123" t="s">
        <v>261</v>
      </c>
      <c r="AT123" t="s">
        <v>261</v>
      </c>
      <c r="AU123" t="s">
        <v>261</v>
      </c>
      <c r="AV123" t="s">
        <v>261</v>
      </c>
    </row>
    <row r="124" spans="1:48" x14ac:dyDescent="0.25">
      <c r="A124" s="91" t="s">
        <v>421</v>
      </c>
      <c r="B124" t="s">
        <v>279</v>
      </c>
      <c r="C124" t="s">
        <v>77</v>
      </c>
      <c r="D124" t="s">
        <v>94</v>
      </c>
      <c r="E124" t="s">
        <v>97</v>
      </c>
      <c r="F124" t="s">
        <v>79</v>
      </c>
      <c r="G124" t="s">
        <v>78</v>
      </c>
      <c r="H124" t="s">
        <v>78</v>
      </c>
      <c r="I124" t="s">
        <v>78</v>
      </c>
      <c r="J124">
        <v>10.6</v>
      </c>
      <c r="K124" t="s">
        <v>78</v>
      </c>
      <c r="L124" s="26">
        <v>0.02</v>
      </c>
      <c r="M124" s="26">
        <v>0</v>
      </c>
      <c r="N124" s="26">
        <v>0.02</v>
      </c>
      <c r="O124" s="26">
        <v>0</v>
      </c>
      <c r="P124" t="s">
        <v>78</v>
      </c>
      <c r="Q124" s="1">
        <v>55</v>
      </c>
      <c r="R124" t="s">
        <v>172</v>
      </c>
      <c r="S124">
        <v>139</v>
      </c>
      <c r="T124" t="s">
        <v>261</v>
      </c>
      <c r="U124" t="s">
        <v>80</v>
      </c>
      <c r="V124">
        <v>8</v>
      </c>
      <c r="W124" t="s">
        <v>261</v>
      </c>
      <c r="X124" t="s">
        <v>261</v>
      </c>
      <c r="Y124" t="s">
        <v>164</v>
      </c>
      <c r="Z124" t="s">
        <v>80</v>
      </c>
      <c r="AA124" t="s">
        <v>166</v>
      </c>
      <c r="AB124" t="s">
        <v>261</v>
      </c>
      <c r="AC124" t="s">
        <v>80</v>
      </c>
      <c r="AD124" t="s">
        <v>159</v>
      </c>
      <c r="AE124" t="s">
        <v>80</v>
      </c>
      <c r="AF124" s="92">
        <v>1.2</v>
      </c>
      <c r="AG124" t="s">
        <v>80</v>
      </c>
      <c r="AH124" t="s">
        <v>80</v>
      </c>
      <c r="AI124" t="s">
        <v>261</v>
      </c>
      <c r="AJ124" t="s">
        <v>261</v>
      </c>
      <c r="AK124" t="s">
        <v>261</v>
      </c>
      <c r="AL124" t="s">
        <v>261</v>
      </c>
      <c r="AM124" t="s">
        <v>80</v>
      </c>
      <c r="AN124" t="s">
        <v>81</v>
      </c>
      <c r="AO124" t="s">
        <v>157</v>
      </c>
      <c r="AP124" t="s">
        <v>80</v>
      </c>
      <c r="AQ124">
        <v>0.23</v>
      </c>
      <c r="AR124" t="s">
        <v>261</v>
      </c>
      <c r="AS124" t="s">
        <v>261</v>
      </c>
      <c r="AT124" t="s">
        <v>261</v>
      </c>
      <c r="AU124" t="s">
        <v>261</v>
      </c>
      <c r="AV124" t="s">
        <v>261</v>
      </c>
    </row>
    <row r="125" spans="1:48" x14ac:dyDescent="0.25">
      <c r="A125" s="91" t="s">
        <v>422</v>
      </c>
      <c r="B125" t="s">
        <v>279</v>
      </c>
      <c r="C125" t="s">
        <v>77</v>
      </c>
      <c r="D125" t="s">
        <v>94</v>
      </c>
      <c r="E125" t="s">
        <v>97</v>
      </c>
      <c r="F125" t="s">
        <v>79</v>
      </c>
      <c r="G125" t="s">
        <v>78</v>
      </c>
      <c r="H125" t="s">
        <v>78</v>
      </c>
      <c r="I125" t="s">
        <v>78</v>
      </c>
      <c r="J125">
        <v>11.6</v>
      </c>
      <c r="K125" t="s">
        <v>78</v>
      </c>
      <c r="L125" s="26">
        <v>0.02</v>
      </c>
      <c r="M125" s="26">
        <v>0</v>
      </c>
      <c r="N125" s="26">
        <v>0.02</v>
      </c>
      <c r="O125" s="26">
        <v>0</v>
      </c>
      <c r="P125" t="s">
        <v>78</v>
      </c>
      <c r="Q125" s="1">
        <v>55</v>
      </c>
      <c r="R125" t="s">
        <v>172</v>
      </c>
      <c r="S125">
        <v>140</v>
      </c>
      <c r="T125" t="s">
        <v>261</v>
      </c>
      <c r="U125" t="s">
        <v>80</v>
      </c>
      <c r="V125">
        <v>8</v>
      </c>
      <c r="W125" t="s">
        <v>261</v>
      </c>
      <c r="X125" t="s">
        <v>261</v>
      </c>
      <c r="Y125" t="s">
        <v>164</v>
      </c>
      <c r="Z125" t="s">
        <v>80</v>
      </c>
      <c r="AA125" t="s">
        <v>166</v>
      </c>
      <c r="AB125" t="s">
        <v>261</v>
      </c>
      <c r="AC125" t="s">
        <v>80</v>
      </c>
      <c r="AD125" t="s">
        <v>159</v>
      </c>
      <c r="AE125" t="s">
        <v>80</v>
      </c>
      <c r="AF125" s="92">
        <v>1.2</v>
      </c>
      <c r="AG125" t="s">
        <v>80</v>
      </c>
      <c r="AH125" t="s">
        <v>80</v>
      </c>
      <c r="AI125" t="s">
        <v>261</v>
      </c>
      <c r="AJ125" t="s">
        <v>261</v>
      </c>
      <c r="AK125" t="s">
        <v>261</v>
      </c>
      <c r="AL125" t="s">
        <v>261</v>
      </c>
      <c r="AM125" t="s">
        <v>80</v>
      </c>
      <c r="AN125" t="s">
        <v>81</v>
      </c>
      <c r="AO125" t="s">
        <v>157</v>
      </c>
      <c r="AP125" t="s">
        <v>80</v>
      </c>
      <c r="AQ125">
        <v>0.23</v>
      </c>
      <c r="AR125" t="s">
        <v>261</v>
      </c>
      <c r="AS125" t="s">
        <v>261</v>
      </c>
      <c r="AT125" t="s">
        <v>261</v>
      </c>
      <c r="AU125" t="s">
        <v>261</v>
      </c>
      <c r="AV125" t="s">
        <v>261</v>
      </c>
    </row>
    <row r="126" spans="1:48" x14ac:dyDescent="0.25">
      <c r="A126" s="91" t="s">
        <v>426</v>
      </c>
      <c r="B126" t="s">
        <v>279</v>
      </c>
      <c r="C126" t="s">
        <v>77</v>
      </c>
      <c r="D126" t="s">
        <v>94</v>
      </c>
      <c r="E126" t="s">
        <v>97</v>
      </c>
      <c r="F126" t="s">
        <v>79</v>
      </c>
      <c r="G126" t="s">
        <v>78</v>
      </c>
      <c r="H126" t="s">
        <v>78</v>
      </c>
      <c r="I126" t="s">
        <v>78</v>
      </c>
      <c r="J126">
        <v>4</v>
      </c>
      <c r="K126" t="s">
        <v>78</v>
      </c>
      <c r="L126">
        <v>1.4999999999999999E-2</v>
      </c>
      <c r="M126">
        <v>1.4E-2</v>
      </c>
      <c r="N126">
        <v>1.4999999999999999E-2</v>
      </c>
      <c r="O126">
        <v>3.3000000000000002E-2</v>
      </c>
      <c r="P126" t="s">
        <v>78</v>
      </c>
      <c r="Q126" s="1">
        <v>55</v>
      </c>
      <c r="R126" t="s">
        <v>172</v>
      </c>
      <c r="S126">
        <v>127</v>
      </c>
      <c r="T126" t="s">
        <v>261</v>
      </c>
      <c r="U126" t="s">
        <v>80</v>
      </c>
      <c r="V126">
        <v>8</v>
      </c>
      <c r="W126" t="s">
        <v>80</v>
      </c>
      <c r="X126" s="26" t="s">
        <v>275</v>
      </c>
      <c r="Y126" t="s">
        <v>164</v>
      </c>
      <c r="Z126" t="s">
        <v>80</v>
      </c>
      <c r="AA126" t="s">
        <v>166</v>
      </c>
      <c r="AB126" t="s">
        <v>80</v>
      </c>
      <c r="AC126" t="s">
        <v>80</v>
      </c>
      <c r="AD126" t="s">
        <v>5</v>
      </c>
      <c r="AE126" t="s">
        <v>80</v>
      </c>
      <c r="AF126" s="97">
        <v>85</v>
      </c>
      <c r="AG126" t="s">
        <v>80</v>
      </c>
      <c r="AH126" s="94"/>
      <c r="AI126" t="s">
        <v>80</v>
      </c>
      <c r="AJ126" t="s">
        <v>80</v>
      </c>
      <c r="AK126" t="s">
        <v>261</v>
      </c>
      <c r="AL126" t="s">
        <v>261</v>
      </c>
      <c r="AM126" t="s">
        <v>80</v>
      </c>
      <c r="AN126" s="26" t="s">
        <v>275</v>
      </c>
      <c r="AO126" t="s">
        <v>157</v>
      </c>
      <c r="AP126" t="s">
        <v>80</v>
      </c>
      <c r="AQ126">
        <v>0.2</v>
      </c>
      <c r="AR126" t="s">
        <v>208</v>
      </c>
      <c r="AS126" t="s">
        <v>261</v>
      </c>
      <c r="AT126" t="s">
        <v>261</v>
      </c>
      <c r="AU126" t="s">
        <v>261</v>
      </c>
      <c r="AV126" t="s">
        <v>80</v>
      </c>
    </row>
    <row r="127" spans="1:48" x14ac:dyDescent="0.25">
      <c r="A127" s="91" t="s">
        <v>427</v>
      </c>
      <c r="B127" t="s">
        <v>279</v>
      </c>
      <c r="C127" t="s">
        <v>77</v>
      </c>
      <c r="D127" t="s">
        <v>94</v>
      </c>
      <c r="E127" t="s">
        <v>97</v>
      </c>
      <c r="F127" t="s">
        <v>79</v>
      </c>
      <c r="G127" t="s">
        <v>78</v>
      </c>
      <c r="H127" t="s">
        <v>78</v>
      </c>
      <c r="I127" t="s">
        <v>78</v>
      </c>
      <c r="J127">
        <v>6</v>
      </c>
      <c r="K127" t="s">
        <v>78</v>
      </c>
      <c r="L127">
        <v>1.6E-2</v>
      </c>
      <c r="M127">
        <v>1.6E-2</v>
      </c>
      <c r="N127">
        <v>1.6E-2</v>
      </c>
      <c r="O127">
        <v>3.1E-2</v>
      </c>
      <c r="P127" t="s">
        <v>78</v>
      </c>
      <c r="Q127" s="1">
        <v>55</v>
      </c>
      <c r="R127" t="s">
        <v>172</v>
      </c>
      <c r="S127">
        <v>136</v>
      </c>
      <c r="T127" t="s">
        <v>261</v>
      </c>
      <c r="U127" t="s">
        <v>80</v>
      </c>
      <c r="V127">
        <v>8</v>
      </c>
      <c r="W127" t="s">
        <v>80</v>
      </c>
      <c r="X127" s="26" t="s">
        <v>275</v>
      </c>
      <c r="Y127" t="s">
        <v>164</v>
      </c>
      <c r="Z127" t="s">
        <v>80</v>
      </c>
      <c r="AA127" t="s">
        <v>166</v>
      </c>
      <c r="AB127" t="s">
        <v>80</v>
      </c>
      <c r="AC127" t="s">
        <v>80</v>
      </c>
      <c r="AD127" t="s">
        <v>159</v>
      </c>
      <c r="AE127" t="s">
        <v>80</v>
      </c>
      <c r="AF127" s="97">
        <v>92</v>
      </c>
      <c r="AG127" t="s">
        <v>80</v>
      </c>
      <c r="AH127" s="94"/>
      <c r="AI127" t="s">
        <v>80</v>
      </c>
      <c r="AJ127" t="s">
        <v>80</v>
      </c>
      <c r="AK127" t="s">
        <v>261</v>
      </c>
      <c r="AL127" t="s">
        <v>261</v>
      </c>
      <c r="AM127" t="s">
        <v>80</v>
      </c>
      <c r="AN127" s="26" t="s">
        <v>275</v>
      </c>
      <c r="AO127" t="s">
        <v>157</v>
      </c>
      <c r="AP127" t="s">
        <v>80</v>
      </c>
      <c r="AQ127">
        <v>0.2</v>
      </c>
      <c r="AR127" t="s">
        <v>208</v>
      </c>
      <c r="AS127" t="s">
        <v>261</v>
      </c>
      <c r="AT127" t="s">
        <v>261</v>
      </c>
      <c r="AU127" t="s">
        <v>261</v>
      </c>
      <c r="AV127" t="s">
        <v>80</v>
      </c>
    </row>
    <row r="128" spans="1:48" x14ac:dyDescent="0.25">
      <c r="A128" s="91" t="s">
        <v>428</v>
      </c>
      <c r="B128" t="s">
        <v>279</v>
      </c>
      <c r="C128" t="s">
        <v>77</v>
      </c>
      <c r="D128" t="s">
        <v>94</v>
      </c>
      <c r="E128" t="s">
        <v>97</v>
      </c>
      <c r="F128" t="s">
        <v>79</v>
      </c>
      <c r="G128" t="s">
        <v>78</v>
      </c>
      <c r="H128" t="s">
        <v>78</v>
      </c>
      <c r="I128" t="s">
        <v>78</v>
      </c>
      <c r="J128">
        <v>7</v>
      </c>
      <c r="K128" t="s">
        <v>78</v>
      </c>
      <c r="L128">
        <v>1.4999999999999999E-2</v>
      </c>
      <c r="M128">
        <v>1.4999999999999999E-2</v>
      </c>
      <c r="N128">
        <v>1.4999999999999999E-2</v>
      </c>
      <c r="O128">
        <v>3.2000000000000001E-2</v>
      </c>
      <c r="P128" t="s">
        <v>78</v>
      </c>
      <c r="Q128" s="1">
        <v>55</v>
      </c>
      <c r="R128" t="s">
        <v>172</v>
      </c>
      <c r="S128">
        <v>136</v>
      </c>
      <c r="T128" t="s">
        <v>261</v>
      </c>
      <c r="U128" t="s">
        <v>80</v>
      </c>
      <c r="V128">
        <v>8</v>
      </c>
      <c r="W128" t="s">
        <v>80</v>
      </c>
      <c r="X128" s="26" t="s">
        <v>275</v>
      </c>
      <c r="Y128" t="s">
        <v>164</v>
      </c>
      <c r="Z128" t="s">
        <v>80</v>
      </c>
      <c r="AA128" t="s">
        <v>166</v>
      </c>
      <c r="AB128" t="s">
        <v>80</v>
      </c>
      <c r="AC128" t="s">
        <v>80</v>
      </c>
      <c r="AD128" t="s">
        <v>159</v>
      </c>
      <c r="AE128" t="s">
        <v>80</v>
      </c>
      <c r="AF128" s="97">
        <v>92</v>
      </c>
      <c r="AG128" t="s">
        <v>80</v>
      </c>
      <c r="AH128" s="94"/>
      <c r="AI128" t="s">
        <v>80</v>
      </c>
      <c r="AJ128" t="s">
        <v>80</v>
      </c>
      <c r="AK128" t="s">
        <v>261</v>
      </c>
      <c r="AL128" t="s">
        <v>261</v>
      </c>
      <c r="AM128" t="s">
        <v>80</v>
      </c>
      <c r="AN128" s="26" t="s">
        <v>275</v>
      </c>
      <c r="AO128" t="s">
        <v>157</v>
      </c>
      <c r="AP128" t="s">
        <v>80</v>
      </c>
      <c r="AQ128">
        <v>0.2</v>
      </c>
      <c r="AR128" t="s">
        <v>208</v>
      </c>
      <c r="AS128" t="s">
        <v>261</v>
      </c>
      <c r="AT128" t="s">
        <v>261</v>
      </c>
      <c r="AU128" t="s">
        <v>261</v>
      </c>
      <c r="AV128" t="s">
        <v>80</v>
      </c>
    </row>
    <row r="129" spans="1:48" x14ac:dyDescent="0.25">
      <c r="A129" s="91" t="s">
        <v>429</v>
      </c>
      <c r="B129" t="s">
        <v>279</v>
      </c>
      <c r="C129" t="s">
        <v>77</v>
      </c>
      <c r="D129" t="s">
        <v>94</v>
      </c>
      <c r="E129" t="s">
        <v>97</v>
      </c>
      <c r="F129" t="s">
        <v>79</v>
      </c>
      <c r="G129" t="s">
        <v>78</v>
      </c>
      <c r="H129" t="s">
        <v>78</v>
      </c>
      <c r="I129" t="s">
        <v>78</v>
      </c>
      <c r="J129">
        <v>10</v>
      </c>
      <c r="K129" t="s">
        <v>78</v>
      </c>
      <c r="L129">
        <v>3.3000000000000002E-2</v>
      </c>
      <c r="M129">
        <v>1.7999999999999999E-2</v>
      </c>
      <c r="N129">
        <v>3.3000000000000002E-2</v>
      </c>
      <c r="O129">
        <v>3.4000000000000002E-2</v>
      </c>
      <c r="P129" t="s">
        <v>78</v>
      </c>
      <c r="Q129" s="1">
        <v>55</v>
      </c>
      <c r="R129" t="s">
        <v>172</v>
      </c>
      <c r="S129">
        <v>141</v>
      </c>
      <c r="T129" t="s">
        <v>261</v>
      </c>
      <c r="U129" t="s">
        <v>80</v>
      </c>
      <c r="V129">
        <v>8</v>
      </c>
      <c r="W129" t="s">
        <v>80</v>
      </c>
      <c r="X129" s="26" t="s">
        <v>275</v>
      </c>
      <c r="Y129" t="s">
        <v>164</v>
      </c>
      <c r="Z129" t="s">
        <v>80</v>
      </c>
      <c r="AA129" t="s">
        <v>166</v>
      </c>
      <c r="AB129" t="s">
        <v>80</v>
      </c>
      <c r="AC129" t="s">
        <v>80</v>
      </c>
      <c r="AD129" t="s">
        <v>159</v>
      </c>
      <c r="AE129" t="s">
        <v>80</v>
      </c>
      <c r="AF129" s="97">
        <v>95</v>
      </c>
      <c r="AG129" t="s">
        <v>80</v>
      </c>
      <c r="AH129" s="94"/>
      <c r="AI129" t="s">
        <v>80</v>
      </c>
      <c r="AJ129" t="s">
        <v>80</v>
      </c>
      <c r="AK129" t="s">
        <v>261</v>
      </c>
      <c r="AL129" t="s">
        <v>261</v>
      </c>
      <c r="AM129" t="s">
        <v>80</v>
      </c>
      <c r="AN129" s="26" t="s">
        <v>275</v>
      </c>
      <c r="AO129" t="s">
        <v>157</v>
      </c>
      <c r="AP129" t="s">
        <v>80</v>
      </c>
      <c r="AQ129">
        <v>0.2</v>
      </c>
      <c r="AR129" t="s">
        <v>208</v>
      </c>
      <c r="AS129" t="s">
        <v>261</v>
      </c>
      <c r="AT129" t="s">
        <v>261</v>
      </c>
      <c r="AU129" t="s">
        <v>261</v>
      </c>
      <c r="AV129" t="s">
        <v>80</v>
      </c>
    </row>
    <row r="130" spans="1:48" x14ac:dyDescent="0.25">
      <c r="A130" s="91" t="s">
        <v>430</v>
      </c>
      <c r="B130" t="s">
        <v>279</v>
      </c>
      <c r="C130" t="s">
        <v>77</v>
      </c>
      <c r="D130" t="s">
        <v>94</v>
      </c>
      <c r="E130" t="s">
        <v>97</v>
      </c>
      <c r="F130" t="s">
        <v>79</v>
      </c>
      <c r="G130" t="s">
        <v>78</v>
      </c>
      <c r="H130" t="s">
        <v>78</v>
      </c>
      <c r="I130" t="s">
        <v>78</v>
      </c>
      <c r="J130">
        <v>12</v>
      </c>
      <c r="K130" t="s">
        <v>78</v>
      </c>
      <c r="L130">
        <v>0.33</v>
      </c>
      <c r="M130">
        <v>1.7999999999999999E-2</v>
      </c>
      <c r="N130">
        <v>3.3000000000000002E-2</v>
      </c>
      <c r="O130">
        <v>6.7000000000000004E-2</v>
      </c>
      <c r="P130" t="s">
        <v>78</v>
      </c>
      <c r="Q130" s="1">
        <v>55</v>
      </c>
      <c r="R130" t="s">
        <v>172</v>
      </c>
      <c r="S130">
        <v>136</v>
      </c>
      <c r="T130" t="s">
        <v>261</v>
      </c>
      <c r="U130" t="s">
        <v>80</v>
      </c>
      <c r="V130">
        <v>8</v>
      </c>
      <c r="W130" t="s">
        <v>80</v>
      </c>
      <c r="X130" s="26" t="s">
        <v>275</v>
      </c>
      <c r="Y130" t="s">
        <v>164</v>
      </c>
      <c r="Z130" t="s">
        <v>80</v>
      </c>
      <c r="AA130" t="s">
        <v>166</v>
      </c>
      <c r="AB130" t="s">
        <v>80</v>
      </c>
      <c r="AC130" t="s">
        <v>80</v>
      </c>
      <c r="AD130" t="s">
        <v>159</v>
      </c>
      <c r="AE130" t="s">
        <v>80</v>
      </c>
      <c r="AF130" s="97">
        <v>95</v>
      </c>
      <c r="AG130" t="s">
        <v>80</v>
      </c>
      <c r="AH130" s="94"/>
      <c r="AI130" t="s">
        <v>80</v>
      </c>
      <c r="AJ130" t="s">
        <v>80</v>
      </c>
      <c r="AK130" t="s">
        <v>261</v>
      </c>
      <c r="AL130" t="s">
        <v>261</v>
      </c>
      <c r="AM130" t="s">
        <v>80</v>
      </c>
      <c r="AN130" s="26" t="s">
        <v>275</v>
      </c>
      <c r="AO130" t="s">
        <v>157</v>
      </c>
      <c r="AP130" t="s">
        <v>80</v>
      </c>
      <c r="AQ130">
        <v>0.2</v>
      </c>
      <c r="AR130" t="s">
        <v>208</v>
      </c>
      <c r="AS130" t="s">
        <v>261</v>
      </c>
      <c r="AT130" t="s">
        <v>261</v>
      </c>
      <c r="AU130" t="s">
        <v>261</v>
      </c>
      <c r="AV130" t="s">
        <v>80</v>
      </c>
    </row>
    <row r="131" spans="1:48" x14ac:dyDescent="0.25">
      <c r="A131" s="91" t="s">
        <v>431</v>
      </c>
      <c r="B131" t="s">
        <v>279</v>
      </c>
      <c r="C131" t="s">
        <v>77</v>
      </c>
      <c r="D131" t="s">
        <v>94</v>
      </c>
      <c r="E131" t="s">
        <v>97</v>
      </c>
      <c r="F131" t="s">
        <v>79</v>
      </c>
      <c r="G131" t="s">
        <v>78</v>
      </c>
      <c r="H131" t="s">
        <v>78</v>
      </c>
      <c r="I131" t="s">
        <v>78</v>
      </c>
      <c r="J131">
        <v>4</v>
      </c>
      <c r="K131" t="s">
        <v>78</v>
      </c>
      <c r="L131">
        <v>1.4999999999999999E-2</v>
      </c>
      <c r="M131">
        <v>1.4E-2</v>
      </c>
      <c r="N131">
        <v>1.4999999999999999E-2</v>
      </c>
      <c r="O131">
        <v>3.3000000000000002E-2</v>
      </c>
      <c r="P131" t="s">
        <v>78</v>
      </c>
      <c r="Q131" s="1">
        <v>55</v>
      </c>
      <c r="R131" t="s">
        <v>172</v>
      </c>
      <c r="S131">
        <v>127</v>
      </c>
      <c r="T131" t="s">
        <v>261</v>
      </c>
      <c r="U131" t="s">
        <v>80</v>
      </c>
      <c r="V131">
        <v>8</v>
      </c>
      <c r="W131" t="s">
        <v>80</v>
      </c>
      <c r="X131" s="26" t="s">
        <v>275</v>
      </c>
      <c r="Y131" t="s">
        <v>163</v>
      </c>
      <c r="Z131" t="s">
        <v>261</v>
      </c>
      <c r="AA131" t="s">
        <v>261</v>
      </c>
      <c r="AB131" t="s">
        <v>78</v>
      </c>
      <c r="AC131" t="s">
        <v>261</v>
      </c>
      <c r="AD131" t="s">
        <v>261</v>
      </c>
      <c r="AE131" t="s">
        <v>78</v>
      </c>
      <c r="AF131" t="s">
        <v>261</v>
      </c>
      <c r="AG131" t="s">
        <v>80</v>
      </c>
      <c r="AH131" s="94"/>
      <c r="AI131" t="s">
        <v>261</v>
      </c>
      <c r="AJ131" t="s">
        <v>261</v>
      </c>
      <c r="AK131" t="s">
        <v>261</v>
      </c>
      <c r="AL131" t="s">
        <v>261</v>
      </c>
      <c r="AM131" t="s">
        <v>80</v>
      </c>
      <c r="AN131" s="26" t="s">
        <v>275</v>
      </c>
      <c r="AO131" t="s">
        <v>157</v>
      </c>
      <c r="AP131" t="s">
        <v>80</v>
      </c>
      <c r="AQ131">
        <v>0.2</v>
      </c>
      <c r="AR131" t="s">
        <v>208</v>
      </c>
      <c r="AS131" t="s">
        <v>163</v>
      </c>
      <c r="AT131" t="s">
        <v>80</v>
      </c>
      <c r="AU131" t="s">
        <v>166</v>
      </c>
      <c r="AV131" t="s">
        <v>261</v>
      </c>
    </row>
    <row r="132" spans="1:48" x14ac:dyDescent="0.25">
      <c r="A132" s="91" t="s">
        <v>432</v>
      </c>
      <c r="B132" t="s">
        <v>279</v>
      </c>
      <c r="C132" t="s">
        <v>77</v>
      </c>
      <c r="D132" t="s">
        <v>94</v>
      </c>
      <c r="E132" t="s">
        <v>97</v>
      </c>
      <c r="F132" t="s">
        <v>79</v>
      </c>
      <c r="G132" t="s">
        <v>78</v>
      </c>
      <c r="H132" t="s">
        <v>78</v>
      </c>
      <c r="I132" t="s">
        <v>78</v>
      </c>
      <c r="J132">
        <v>6</v>
      </c>
      <c r="K132" t="s">
        <v>78</v>
      </c>
      <c r="L132">
        <v>1.6E-2</v>
      </c>
      <c r="M132">
        <v>1.6E-2</v>
      </c>
      <c r="N132">
        <v>1.6E-2</v>
      </c>
      <c r="O132">
        <v>3.1E-2</v>
      </c>
      <c r="P132" t="s">
        <v>78</v>
      </c>
      <c r="Q132" s="1">
        <v>55</v>
      </c>
      <c r="R132" t="s">
        <v>172</v>
      </c>
      <c r="S132">
        <v>136</v>
      </c>
      <c r="T132" t="s">
        <v>261</v>
      </c>
      <c r="U132" t="s">
        <v>80</v>
      </c>
      <c r="V132">
        <v>8</v>
      </c>
      <c r="W132" t="s">
        <v>80</v>
      </c>
      <c r="X132" s="26" t="s">
        <v>275</v>
      </c>
      <c r="Y132" t="s">
        <v>163</v>
      </c>
      <c r="Z132" t="s">
        <v>261</v>
      </c>
      <c r="AA132" t="s">
        <v>261</v>
      </c>
      <c r="AB132" t="s">
        <v>78</v>
      </c>
      <c r="AC132" t="s">
        <v>261</v>
      </c>
      <c r="AD132" t="s">
        <v>261</v>
      </c>
      <c r="AE132" t="s">
        <v>78</v>
      </c>
      <c r="AF132" t="s">
        <v>78</v>
      </c>
      <c r="AG132" t="s">
        <v>80</v>
      </c>
      <c r="AH132" s="94"/>
      <c r="AI132" t="s">
        <v>261</v>
      </c>
      <c r="AJ132" t="s">
        <v>261</v>
      </c>
      <c r="AK132" t="s">
        <v>261</v>
      </c>
      <c r="AL132" t="s">
        <v>261</v>
      </c>
      <c r="AM132" t="s">
        <v>80</v>
      </c>
      <c r="AN132" s="26" t="s">
        <v>275</v>
      </c>
      <c r="AO132" t="s">
        <v>157</v>
      </c>
      <c r="AP132" t="s">
        <v>80</v>
      </c>
      <c r="AQ132">
        <v>0.2</v>
      </c>
      <c r="AR132" t="s">
        <v>208</v>
      </c>
      <c r="AS132" t="s">
        <v>163</v>
      </c>
      <c r="AT132" t="s">
        <v>80</v>
      </c>
      <c r="AU132" t="s">
        <v>166</v>
      </c>
      <c r="AV132" t="s">
        <v>261</v>
      </c>
    </row>
    <row r="133" spans="1:48" x14ac:dyDescent="0.25">
      <c r="A133" s="91" t="s">
        <v>433</v>
      </c>
      <c r="B133" t="s">
        <v>279</v>
      </c>
      <c r="C133" t="s">
        <v>77</v>
      </c>
      <c r="D133" t="s">
        <v>94</v>
      </c>
      <c r="E133" t="s">
        <v>97</v>
      </c>
      <c r="F133" t="s">
        <v>79</v>
      </c>
      <c r="G133" t="s">
        <v>78</v>
      </c>
      <c r="H133" t="s">
        <v>78</v>
      </c>
      <c r="I133" t="s">
        <v>78</v>
      </c>
      <c r="J133">
        <v>7</v>
      </c>
      <c r="K133" t="s">
        <v>78</v>
      </c>
      <c r="L133">
        <v>1.4999999999999999E-2</v>
      </c>
      <c r="M133">
        <v>1.4999999999999999E-2</v>
      </c>
      <c r="N133">
        <v>1.4999999999999999E-2</v>
      </c>
      <c r="O133">
        <v>3.2000000000000001E-2</v>
      </c>
      <c r="P133" t="s">
        <v>78</v>
      </c>
      <c r="Q133" s="1">
        <v>55</v>
      </c>
      <c r="R133" t="s">
        <v>172</v>
      </c>
      <c r="S133">
        <v>136</v>
      </c>
      <c r="T133" t="s">
        <v>261</v>
      </c>
      <c r="U133" t="s">
        <v>80</v>
      </c>
      <c r="V133">
        <v>8</v>
      </c>
      <c r="W133" t="s">
        <v>80</v>
      </c>
      <c r="X133" s="26" t="s">
        <v>275</v>
      </c>
      <c r="Y133" t="s">
        <v>163</v>
      </c>
      <c r="Z133" t="s">
        <v>261</v>
      </c>
      <c r="AA133" t="s">
        <v>261</v>
      </c>
      <c r="AB133" t="s">
        <v>78</v>
      </c>
      <c r="AC133" t="s">
        <v>261</v>
      </c>
      <c r="AD133" t="s">
        <v>261</v>
      </c>
      <c r="AE133" t="s">
        <v>78</v>
      </c>
      <c r="AF133" t="s">
        <v>78</v>
      </c>
      <c r="AG133" t="s">
        <v>80</v>
      </c>
      <c r="AH133" s="94"/>
      <c r="AI133" t="s">
        <v>261</v>
      </c>
      <c r="AJ133" t="s">
        <v>261</v>
      </c>
      <c r="AK133" t="s">
        <v>261</v>
      </c>
      <c r="AL133" t="s">
        <v>261</v>
      </c>
      <c r="AM133" t="s">
        <v>80</v>
      </c>
      <c r="AN133" s="26" t="s">
        <v>275</v>
      </c>
      <c r="AO133" t="s">
        <v>157</v>
      </c>
      <c r="AP133" t="s">
        <v>80</v>
      </c>
      <c r="AQ133">
        <v>0.2</v>
      </c>
      <c r="AR133" t="s">
        <v>208</v>
      </c>
      <c r="AS133" t="s">
        <v>163</v>
      </c>
      <c r="AT133" t="s">
        <v>80</v>
      </c>
      <c r="AU133" t="s">
        <v>166</v>
      </c>
      <c r="AV133" t="s">
        <v>261</v>
      </c>
    </row>
    <row r="134" spans="1:48" x14ac:dyDescent="0.25">
      <c r="A134" s="91" t="s">
        <v>434</v>
      </c>
      <c r="B134" t="s">
        <v>279</v>
      </c>
      <c r="C134" t="s">
        <v>77</v>
      </c>
      <c r="D134" t="s">
        <v>94</v>
      </c>
      <c r="E134" t="s">
        <v>97</v>
      </c>
      <c r="F134" t="s">
        <v>79</v>
      </c>
      <c r="G134" t="s">
        <v>78</v>
      </c>
      <c r="H134" t="s">
        <v>78</v>
      </c>
      <c r="I134" t="s">
        <v>78</v>
      </c>
      <c r="J134">
        <v>10</v>
      </c>
      <c r="K134" t="s">
        <v>78</v>
      </c>
      <c r="L134">
        <v>3.3000000000000002E-2</v>
      </c>
      <c r="M134">
        <v>1.7999999999999999E-2</v>
      </c>
      <c r="N134">
        <v>3.3000000000000002E-2</v>
      </c>
      <c r="O134">
        <v>3.4000000000000002E-2</v>
      </c>
      <c r="P134" t="s">
        <v>78</v>
      </c>
      <c r="Q134" s="1">
        <v>55</v>
      </c>
      <c r="R134" t="s">
        <v>172</v>
      </c>
      <c r="S134">
        <v>141</v>
      </c>
      <c r="T134" t="s">
        <v>261</v>
      </c>
      <c r="U134" t="s">
        <v>80</v>
      </c>
      <c r="V134">
        <v>8</v>
      </c>
      <c r="W134" t="s">
        <v>80</v>
      </c>
      <c r="X134" s="26" t="s">
        <v>275</v>
      </c>
      <c r="Y134" t="s">
        <v>163</v>
      </c>
      <c r="Z134" t="s">
        <v>261</v>
      </c>
      <c r="AA134" t="s">
        <v>261</v>
      </c>
      <c r="AB134" t="s">
        <v>78</v>
      </c>
      <c r="AC134" t="s">
        <v>261</v>
      </c>
      <c r="AD134" t="s">
        <v>261</v>
      </c>
      <c r="AE134" t="s">
        <v>78</v>
      </c>
      <c r="AF134" t="s">
        <v>78</v>
      </c>
      <c r="AG134" t="s">
        <v>80</v>
      </c>
      <c r="AH134" s="94"/>
      <c r="AI134" t="s">
        <v>261</v>
      </c>
      <c r="AJ134" t="s">
        <v>261</v>
      </c>
      <c r="AK134" t="s">
        <v>261</v>
      </c>
      <c r="AL134" t="s">
        <v>261</v>
      </c>
      <c r="AM134" t="s">
        <v>80</v>
      </c>
      <c r="AN134" s="26" t="s">
        <v>275</v>
      </c>
      <c r="AO134" t="s">
        <v>157</v>
      </c>
      <c r="AP134" t="s">
        <v>80</v>
      </c>
      <c r="AQ134">
        <v>0.2</v>
      </c>
      <c r="AR134" t="s">
        <v>208</v>
      </c>
      <c r="AS134" t="s">
        <v>163</v>
      </c>
      <c r="AT134" t="s">
        <v>80</v>
      </c>
      <c r="AU134" t="s">
        <v>166</v>
      </c>
      <c r="AV134" t="s">
        <v>261</v>
      </c>
    </row>
    <row r="135" spans="1:48" x14ac:dyDescent="0.25">
      <c r="A135" s="91" t="s">
        <v>435</v>
      </c>
      <c r="B135" t="s">
        <v>279</v>
      </c>
      <c r="C135" t="s">
        <v>77</v>
      </c>
      <c r="D135" t="s">
        <v>94</v>
      </c>
      <c r="E135" t="s">
        <v>97</v>
      </c>
      <c r="F135" t="s">
        <v>79</v>
      </c>
      <c r="G135" t="s">
        <v>78</v>
      </c>
      <c r="H135" t="s">
        <v>78</v>
      </c>
      <c r="I135" t="s">
        <v>78</v>
      </c>
      <c r="J135">
        <v>12</v>
      </c>
      <c r="K135" t="s">
        <v>78</v>
      </c>
      <c r="L135">
        <v>0.33</v>
      </c>
      <c r="M135">
        <v>1.7999999999999999E-2</v>
      </c>
      <c r="N135">
        <v>3.3000000000000002E-2</v>
      </c>
      <c r="O135">
        <v>6.7000000000000004E-2</v>
      </c>
      <c r="P135" t="s">
        <v>78</v>
      </c>
      <c r="Q135" s="1">
        <v>55</v>
      </c>
      <c r="R135" t="s">
        <v>172</v>
      </c>
      <c r="S135">
        <v>136</v>
      </c>
      <c r="T135" t="s">
        <v>261</v>
      </c>
      <c r="U135" t="s">
        <v>80</v>
      </c>
      <c r="V135">
        <v>8</v>
      </c>
      <c r="W135" t="s">
        <v>80</v>
      </c>
      <c r="X135" s="26" t="s">
        <v>275</v>
      </c>
      <c r="Y135" t="s">
        <v>163</v>
      </c>
      <c r="Z135" t="s">
        <v>261</v>
      </c>
      <c r="AA135" t="s">
        <v>261</v>
      </c>
      <c r="AB135" t="s">
        <v>78</v>
      </c>
      <c r="AC135" t="s">
        <v>261</v>
      </c>
      <c r="AD135" t="s">
        <v>261</v>
      </c>
      <c r="AE135" t="s">
        <v>78</v>
      </c>
      <c r="AF135" t="s">
        <v>78</v>
      </c>
      <c r="AG135" t="s">
        <v>80</v>
      </c>
      <c r="AH135" s="94"/>
      <c r="AI135" t="s">
        <v>261</v>
      </c>
      <c r="AJ135" t="s">
        <v>261</v>
      </c>
      <c r="AK135" t="s">
        <v>261</v>
      </c>
      <c r="AL135" t="s">
        <v>261</v>
      </c>
      <c r="AM135" t="s">
        <v>80</v>
      </c>
      <c r="AN135" s="26" t="s">
        <v>275</v>
      </c>
      <c r="AO135" t="s">
        <v>157</v>
      </c>
      <c r="AP135" t="s">
        <v>80</v>
      </c>
      <c r="AQ135">
        <v>0.2</v>
      </c>
      <c r="AR135" t="s">
        <v>208</v>
      </c>
      <c r="AS135" t="s">
        <v>163</v>
      </c>
      <c r="AT135" t="s">
        <v>80</v>
      </c>
      <c r="AU135" t="s">
        <v>166</v>
      </c>
      <c r="AV135" t="s">
        <v>261</v>
      </c>
    </row>
    <row r="136" spans="1:48" x14ac:dyDescent="0.25">
      <c r="A136" s="91" t="s">
        <v>436</v>
      </c>
      <c r="B136" t="s">
        <v>279</v>
      </c>
      <c r="C136" t="s">
        <v>77</v>
      </c>
      <c r="D136" t="s">
        <v>94</v>
      </c>
      <c r="E136" t="s">
        <v>97</v>
      </c>
      <c r="F136" t="s">
        <v>79</v>
      </c>
      <c r="G136" t="s">
        <v>78</v>
      </c>
      <c r="H136" t="s">
        <v>78</v>
      </c>
      <c r="I136" t="s">
        <v>78</v>
      </c>
      <c r="J136">
        <v>4</v>
      </c>
      <c r="K136" t="s">
        <v>78</v>
      </c>
      <c r="L136">
        <v>1.4E-2</v>
      </c>
      <c r="M136">
        <v>2.4E-2</v>
      </c>
      <c r="N136">
        <v>1.4E-2</v>
      </c>
      <c r="O136">
        <v>0</v>
      </c>
      <c r="P136" t="s">
        <v>78</v>
      </c>
      <c r="Q136" s="1">
        <v>55</v>
      </c>
      <c r="R136" t="s">
        <v>172</v>
      </c>
      <c r="S136">
        <v>130</v>
      </c>
      <c r="T136" t="s">
        <v>261</v>
      </c>
      <c r="U136" t="s">
        <v>80</v>
      </c>
      <c r="V136">
        <v>8</v>
      </c>
      <c r="W136" t="s">
        <v>80</v>
      </c>
      <c r="X136" s="26" t="s">
        <v>445</v>
      </c>
      <c r="Y136" t="s">
        <v>163</v>
      </c>
      <c r="Z136" t="s">
        <v>261</v>
      </c>
      <c r="AA136" t="s">
        <v>261</v>
      </c>
      <c r="AB136" t="s">
        <v>78</v>
      </c>
      <c r="AC136" t="s">
        <v>261</v>
      </c>
      <c r="AD136" t="s">
        <v>261</v>
      </c>
      <c r="AE136" t="s">
        <v>78</v>
      </c>
      <c r="AF136" t="s">
        <v>78</v>
      </c>
      <c r="AG136" t="s">
        <v>78</v>
      </c>
      <c r="AH136" t="s">
        <v>78</v>
      </c>
      <c r="AI136" t="s">
        <v>261</v>
      </c>
      <c r="AJ136" t="s">
        <v>261</v>
      </c>
      <c r="AK136" t="s">
        <v>261</v>
      </c>
      <c r="AL136" t="s">
        <v>261</v>
      </c>
      <c r="AM136" t="s">
        <v>80</v>
      </c>
      <c r="AN136" s="26" t="s">
        <v>445</v>
      </c>
      <c r="AO136" t="s">
        <v>157</v>
      </c>
      <c r="AP136" t="s">
        <v>80</v>
      </c>
      <c r="AQ136">
        <v>0.21</v>
      </c>
      <c r="AR136" t="s">
        <v>261</v>
      </c>
      <c r="AS136" t="s">
        <v>163</v>
      </c>
      <c r="AT136" t="s">
        <v>80</v>
      </c>
      <c r="AU136" t="s">
        <v>166</v>
      </c>
      <c r="AV136" t="s">
        <v>261</v>
      </c>
    </row>
    <row r="137" spans="1:48" x14ac:dyDescent="0.25">
      <c r="A137" s="91" t="s">
        <v>437</v>
      </c>
      <c r="B137" t="s">
        <v>279</v>
      </c>
      <c r="C137" t="s">
        <v>77</v>
      </c>
      <c r="D137" t="s">
        <v>94</v>
      </c>
      <c r="E137" t="s">
        <v>97</v>
      </c>
      <c r="F137" t="s">
        <v>79</v>
      </c>
      <c r="G137" t="s">
        <v>78</v>
      </c>
      <c r="H137" t="s">
        <v>78</v>
      </c>
      <c r="I137" t="s">
        <v>78</v>
      </c>
      <c r="J137">
        <v>6</v>
      </c>
      <c r="K137" t="s">
        <v>78</v>
      </c>
      <c r="L137">
        <v>1.4E-2</v>
      </c>
      <c r="M137">
        <v>2.4E-2</v>
      </c>
      <c r="N137">
        <v>1.4E-2</v>
      </c>
      <c r="O137">
        <v>0</v>
      </c>
      <c r="P137" t="s">
        <v>78</v>
      </c>
      <c r="Q137" s="27">
        <v>55</v>
      </c>
      <c r="R137" t="s">
        <v>172</v>
      </c>
      <c r="S137">
        <v>138</v>
      </c>
      <c r="T137" t="s">
        <v>261</v>
      </c>
      <c r="U137" t="s">
        <v>80</v>
      </c>
      <c r="V137">
        <v>8</v>
      </c>
      <c r="W137" t="s">
        <v>80</v>
      </c>
      <c r="X137" s="26" t="s">
        <v>445</v>
      </c>
      <c r="Y137" t="s">
        <v>163</v>
      </c>
      <c r="Z137" t="s">
        <v>261</v>
      </c>
      <c r="AA137" t="s">
        <v>261</v>
      </c>
      <c r="AB137" t="s">
        <v>78</v>
      </c>
      <c r="AC137" t="s">
        <v>261</v>
      </c>
      <c r="AD137" t="s">
        <v>261</v>
      </c>
      <c r="AE137" t="s">
        <v>78</v>
      </c>
      <c r="AF137" t="s">
        <v>78</v>
      </c>
      <c r="AG137" t="s">
        <v>78</v>
      </c>
      <c r="AH137" t="s">
        <v>78</v>
      </c>
      <c r="AI137" t="s">
        <v>261</v>
      </c>
      <c r="AJ137" t="s">
        <v>261</v>
      </c>
      <c r="AK137" t="s">
        <v>261</v>
      </c>
      <c r="AL137" t="s">
        <v>261</v>
      </c>
      <c r="AM137" t="s">
        <v>80</v>
      </c>
      <c r="AN137" s="26" t="s">
        <v>445</v>
      </c>
      <c r="AO137" t="s">
        <v>157</v>
      </c>
      <c r="AP137" t="s">
        <v>80</v>
      </c>
      <c r="AQ137">
        <v>0.21</v>
      </c>
      <c r="AR137" t="s">
        <v>261</v>
      </c>
      <c r="AS137" t="s">
        <v>163</v>
      </c>
      <c r="AT137" t="s">
        <v>80</v>
      </c>
      <c r="AU137" t="s">
        <v>166</v>
      </c>
      <c r="AV137" t="s">
        <v>261</v>
      </c>
    </row>
    <row r="138" spans="1:48" x14ac:dyDescent="0.25">
      <c r="A138" s="91" t="s">
        <v>438</v>
      </c>
      <c r="B138" t="s">
        <v>279</v>
      </c>
      <c r="C138" t="s">
        <v>77</v>
      </c>
      <c r="D138" t="s">
        <v>94</v>
      </c>
      <c r="E138" t="s">
        <v>97</v>
      </c>
      <c r="F138" t="s">
        <v>79</v>
      </c>
      <c r="G138" t="s">
        <v>78</v>
      </c>
      <c r="H138" t="s">
        <v>78</v>
      </c>
      <c r="I138" t="s">
        <v>78</v>
      </c>
      <c r="J138">
        <v>7</v>
      </c>
      <c r="K138" t="s">
        <v>78</v>
      </c>
      <c r="L138">
        <v>1.4E-2</v>
      </c>
      <c r="M138">
        <v>2.4E-2</v>
      </c>
      <c r="N138">
        <v>1.4E-2</v>
      </c>
      <c r="O138">
        <v>0</v>
      </c>
      <c r="P138" t="s">
        <v>78</v>
      </c>
      <c r="Q138" s="27">
        <v>55</v>
      </c>
      <c r="R138" t="s">
        <v>172</v>
      </c>
      <c r="S138">
        <v>132</v>
      </c>
      <c r="T138" t="s">
        <v>261</v>
      </c>
      <c r="U138" t="s">
        <v>80</v>
      </c>
      <c r="V138">
        <v>8</v>
      </c>
      <c r="W138" t="s">
        <v>80</v>
      </c>
      <c r="X138" s="26" t="s">
        <v>445</v>
      </c>
      <c r="Y138" t="s">
        <v>163</v>
      </c>
      <c r="Z138" t="s">
        <v>261</v>
      </c>
      <c r="AA138" t="s">
        <v>261</v>
      </c>
      <c r="AB138" t="s">
        <v>78</v>
      </c>
      <c r="AC138" t="s">
        <v>261</v>
      </c>
      <c r="AD138" t="s">
        <v>261</v>
      </c>
      <c r="AE138" t="s">
        <v>78</v>
      </c>
      <c r="AF138" t="s">
        <v>78</v>
      </c>
      <c r="AG138" t="s">
        <v>78</v>
      </c>
      <c r="AH138" t="s">
        <v>78</v>
      </c>
      <c r="AI138" t="s">
        <v>261</v>
      </c>
      <c r="AJ138" t="s">
        <v>261</v>
      </c>
      <c r="AK138" t="s">
        <v>261</v>
      </c>
      <c r="AL138" t="s">
        <v>261</v>
      </c>
      <c r="AM138" t="s">
        <v>80</v>
      </c>
      <c r="AN138" s="26" t="s">
        <v>445</v>
      </c>
      <c r="AO138" t="s">
        <v>157</v>
      </c>
      <c r="AP138" t="s">
        <v>80</v>
      </c>
      <c r="AQ138">
        <v>0.21</v>
      </c>
      <c r="AR138" t="s">
        <v>261</v>
      </c>
      <c r="AS138" t="s">
        <v>163</v>
      </c>
      <c r="AT138" t="s">
        <v>80</v>
      </c>
      <c r="AU138" t="s">
        <v>166</v>
      </c>
      <c r="AV138" t="s">
        <v>261</v>
      </c>
    </row>
    <row r="139" spans="1:48" x14ac:dyDescent="0.25">
      <c r="A139" s="91" t="s">
        <v>439</v>
      </c>
      <c r="B139" t="s">
        <v>279</v>
      </c>
      <c r="C139" t="s">
        <v>77</v>
      </c>
      <c r="D139" t="s">
        <v>94</v>
      </c>
      <c r="E139" t="s">
        <v>97</v>
      </c>
      <c r="F139" t="s">
        <v>79</v>
      </c>
      <c r="G139" t="s">
        <v>78</v>
      </c>
      <c r="H139" t="s">
        <v>78</v>
      </c>
      <c r="I139" t="s">
        <v>78</v>
      </c>
      <c r="J139">
        <v>8</v>
      </c>
      <c r="K139" t="s">
        <v>78</v>
      </c>
      <c r="L139">
        <v>1.4E-2</v>
      </c>
      <c r="M139">
        <v>2.4E-2</v>
      </c>
      <c r="N139">
        <v>1.4E-2</v>
      </c>
      <c r="O139">
        <v>0</v>
      </c>
      <c r="P139" t="s">
        <v>78</v>
      </c>
      <c r="Q139" s="27">
        <v>55</v>
      </c>
      <c r="R139" t="s">
        <v>172</v>
      </c>
      <c r="S139">
        <v>136</v>
      </c>
      <c r="T139" t="s">
        <v>261</v>
      </c>
      <c r="U139" t="s">
        <v>80</v>
      </c>
      <c r="V139">
        <v>8</v>
      </c>
      <c r="W139" t="s">
        <v>80</v>
      </c>
      <c r="X139" s="26" t="s">
        <v>445</v>
      </c>
      <c r="Y139" t="s">
        <v>163</v>
      </c>
      <c r="Z139" t="s">
        <v>261</v>
      </c>
      <c r="AA139" t="s">
        <v>261</v>
      </c>
      <c r="AB139" t="s">
        <v>78</v>
      </c>
      <c r="AC139" t="s">
        <v>261</v>
      </c>
      <c r="AD139" t="s">
        <v>261</v>
      </c>
      <c r="AE139" t="s">
        <v>78</v>
      </c>
      <c r="AF139" t="s">
        <v>78</v>
      </c>
      <c r="AG139" t="s">
        <v>78</v>
      </c>
      <c r="AH139" t="s">
        <v>78</v>
      </c>
      <c r="AI139" t="s">
        <v>261</v>
      </c>
      <c r="AJ139" t="s">
        <v>261</v>
      </c>
      <c r="AK139" t="s">
        <v>261</v>
      </c>
      <c r="AL139" t="s">
        <v>261</v>
      </c>
      <c r="AM139" t="s">
        <v>80</v>
      </c>
      <c r="AN139" s="26" t="s">
        <v>445</v>
      </c>
      <c r="AO139" t="s">
        <v>157</v>
      </c>
      <c r="AP139" t="s">
        <v>80</v>
      </c>
      <c r="AQ139">
        <v>0.21</v>
      </c>
      <c r="AR139" t="s">
        <v>261</v>
      </c>
      <c r="AS139" t="s">
        <v>163</v>
      </c>
      <c r="AT139" t="s">
        <v>80</v>
      </c>
      <c r="AU139" t="s">
        <v>166</v>
      </c>
      <c r="AV139" t="s">
        <v>261</v>
      </c>
    </row>
    <row r="140" spans="1:48" x14ac:dyDescent="0.25">
      <c r="A140" s="91" t="s">
        <v>440</v>
      </c>
      <c r="B140" t="s">
        <v>279</v>
      </c>
      <c r="C140" t="s">
        <v>77</v>
      </c>
      <c r="D140" t="s">
        <v>94</v>
      </c>
      <c r="E140" t="s">
        <v>97</v>
      </c>
      <c r="F140" t="s">
        <v>79</v>
      </c>
      <c r="G140" t="s">
        <v>78</v>
      </c>
      <c r="H140" t="s">
        <v>78</v>
      </c>
      <c r="I140" t="s">
        <v>78</v>
      </c>
      <c r="J140">
        <v>12</v>
      </c>
      <c r="K140" t="s">
        <v>78</v>
      </c>
      <c r="L140">
        <v>1.4E-2</v>
      </c>
      <c r="M140">
        <v>0.03</v>
      </c>
      <c r="N140">
        <v>1.4E-2</v>
      </c>
      <c r="O140">
        <v>0</v>
      </c>
      <c r="P140" t="s">
        <v>78</v>
      </c>
      <c r="Q140" s="27">
        <v>55</v>
      </c>
      <c r="R140" t="s">
        <v>172</v>
      </c>
      <c r="S140">
        <v>135</v>
      </c>
      <c r="T140" t="s">
        <v>261</v>
      </c>
      <c r="U140" t="s">
        <v>80</v>
      </c>
      <c r="V140">
        <v>8</v>
      </c>
      <c r="W140" t="s">
        <v>80</v>
      </c>
      <c r="X140" s="26" t="s">
        <v>445</v>
      </c>
      <c r="Y140" t="s">
        <v>163</v>
      </c>
      <c r="Z140" t="s">
        <v>261</v>
      </c>
      <c r="AA140" t="s">
        <v>261</v>
      </c>
      <c r="AB140" t="s">
        <v>78</v>
      </c>
      <c r="AC140" t="s">
        <v>261</v>
      </c>
      <c r="AD140" t="s">
        <v>261</v>
      </c>
      <c r="AE140" t="s">
        <v>78</v>
      </c>
      <c r="AF140" t="s">
        <v>78</v>
      </c>
      <c r="AG140" t="s">
        <v>78</v>
      </c>
      <c r="AH140" t="s">
        <v>78</v>
      </c>
      <c r="AI140" t="s">
        <v>261</v>
      </c>
      <c r="AJ140" t="s">
        <v>261</v>
      </c>
      <c r="AK140" t="s">
        <v>261</v>
      </c>
      <c r="AL140" t="s">
        <v>261</v>
      </c>
      <c r="AM140" t="s">
        <v>80</v>
      </c>
      <c r="AN140" s="26" t="s">
        <v>445</v>
      </c>
      <c r="AO140" t="s">
        <v>157</v>
      </c>
      <c r="AP140" t="s">
        <v>80</v>
      </c>
      <c r="AQ140">
        <v>0.21</v>
      </c>
      <c r="AR140" t="s">
        <v>261</v>
      </c>
      <c r="AS140" t="s">
        <v>163</v>
      </c>
      <c r="AT140" t="s">
        <v>80</v>
      </c>
      <c r="AU140" t="s">
        <v>166</v>
      </c>
      <c r="AV140" t="s">
        <v>261</v>
      </c>
    </row>
    <row r="141" spans="1:48" x14ac:dyDescent="0.25">
      <c r="A141" s="91" t="s">
        <v>441</v>
      </c>
      <c r="B141" t="s">
        <v>279</v>
      </c>
      <c r="C141" t="s">
        <v>77</v>
      </c>
      <c r="D141" t="s">
        <v>94</v>
      </c>
      <c r="E141" t="s">
        <v>97</v>
      </c>
      <c r="F141" t="s">
        <v>79</v>
      </c>
      <c r="G141" t="s">
        <v>78</v>
      </c>
      <c r="H141" t="s">
        <v>78</v>
      </c>
      <c r="I141" t="s">
        <v>78</v>
      </c>
      <c r="J141">
        <v>12</v>
      </c>
      <c r="K141" t="s">
        <v>78</v>
      </c>
      <c r="L141">
        <v>1.4E-2</v>
      </c>
      <c r="M141">
        <v>0.03</v>
      </c>
      <c r="N141">
        <v>1.4E-2</v>
      </c>
      <c r="O141">
        <v>0</v>
      </c>
      <c r="P141" t="s">
        <v>78</v>
      </c>
      <c r="Q141" s="27">
        <v>55</v>
      </c>
      <c r="R141" t="s">
        <v>172</v>
      </c>
      <c r="S141">
        <v>136</v>
      </c>
      <c r="T141" t="s">
        <v>261</v>
      </c>
      <c r="U141" t="s">
        <v>80</v>
      </c>
      <c r="V141">
        <v>8</v>
      </c>
      <c r="W141" t="s">
        <v>80</v>
      </c>
      <c r="X141" s="26" t="s">
        <v>445</v>
      </c>
      <c r="Y141" t="s">
        <v>163</v>
      </c>
      <c r="Z141" t="s">
        <v>261</v>
      </c>
      <c r="AA141" t="s">
        <v>261</v>
      </c>
      <c r="AB141" t="s">
        <v>78</v>
      </c>
      <c r="AC141" t="s">
        <v>261</v>
      </c>
      <c r="AD141" t="s">
        <v>261</v>
      </c>
      <c r="AE141" t="s">
        <v>78</v>
      </c>
      <c r="AF141" t="s">
        <v>78</v>
      </c>
      <c r="AG141" t="s">
        <v>78</v>
      </c>
      <c r="AH141" t="s">
        <v>78</v>
      </c>
      <c r="AI141" t="s">
        <v>261</v>
      </c>
      <c r="AJ141" t="s">
        <v>261</v>
      </c>
      <c r="AK141" t="s">
        <v>261</v>
      </c>
      <c r="AL141" t="s">
        <v>261</v>
      </c>
      <c r="AM141" t="s">
        <v>80</v>
      </c>
      <c r="AN141" s="26" t="s">
        <v>445</v>
      </c>
      <c r="AO141" t="s">
        <v>157</v>
      </c>
      <c r="AP141" t="s">
        <v>80</v>
      </c>
      <c r="AQ141">
        <v>0.21</v>
      </c>
      <c r="AR141" t="s">
        <v>261</v>
      </c>
      <c r="AS141" t="s">
        <v>163</v>
      </c>
      <c r="AT141" t="s">
        <v>80</v>
      </c>
      <c r="AU141" t="s">
        <v>166</v>
      </c>
      <c r="AV141" t="s">
        <v>261</v>
      </c>
    </row>
    <row r="142" spans="1:48" x14ac:dyDescent="0.25">
      <c r="A142" s="91" t="s">
        <v>442</v>
      </c>
      <c r="B142" t="s">
        <v>279</v>
      </c>
      <c r="C142" t="s">
        <v>77</v>
      </c>
      <c r="D142" t="s">
        <v>94</v>
      </c>
      <c r="E142" t="s">
        <v>97</v>
      </c>
      <c r="F142" t="s">
        <v>79</v>
      </c>
      <c r="G142" t="s">
        <v>78</v>
      </c>
      <c r="H142" t="s">
        <v>78</v>
      </c>
      <c r="I142" t="s">
        <v>78</v>
      </c>
      <c r="J142">
        <v>13</v>
      </c>
      <c r="K142" t="s">
        <v>78</v>
      </c>
      <c r="L142">
        <v>1.4E-2</v>
      </c>
      <c r="M142">
        <v>0.03</v>
      </c>
      <c r="N142">
        <v>1.4E-2</v>
      </c>
      <c r="O142">
        <v>0</v>
      </c>
      <c r="P142" t="s">
        <v>78</v>
      </c>
      <c r="Q142" s="27">
        <v>55</v>
      </c>
      <c r="R142" t="s">
        <v>172</v>
      </c>
      <c r="S142">
        <v>133</v>
      </c>
      <c r="T142" t="s">
        <v>261</v>
      </c>
      <c r="U142" t="s">
        <v>80</v>
      </c>
      <c r="V142">
        <v>8</v>
      </c>
      <c r="W142" t="s">
        <v>80</v>
      </c>
      <c r="X142" s="26" t="s">
        <v>445</v>
      </c>
      <c r="Y142" t="s">
        <v>163</v>
      </c>
      <c r="Z142" t="s">
        <v>261</v>
      </c>
      <c r="AA142" t="s">
        <v>261</v>
      </c>
      <c r="AB142" t="s">
        <v>78</v>
      </c>
      <c r="AC142" t="s">
        <v>261</v>
      </c>
      <c r="AD142" t="s">
        <v>261</v>
      </c>
      <c r="AE142" t="s">
        <v>78</v>
      </c>
      <c r="AF142" t="s">
        <v>78</v>
      </c>
      <c r="AG142" t="s">
        <v>78</v>
      </c>
      <c r="AH142" t="s">
        <v>78</v>
      </c>
      <c r="AI142" t="s">
        <v>261</v>
      </c>
      <c r="AJ142" t="s">
        <v>261</v>
      </c>
      <c r="AK142" t="s">
        <v>261</v>
      </c>
      <c r="AL142" t="s">
        <v>261</v>
      </c>
      <c r="AM142" t="s">
        <v>80</v>
      </c>
      <c r="AN142" s="26" t="s">
        <v>445</v>
      </c>
      <c r="AO142" t="s">
        <v>157</v>
      </c>
      <c r="AP142" t="s">
        <v>80</v>
      </c>
      <c r="AQ142">
        <v>0.21</v>
      </c>
      <c r="AR142" t="s">
        <v>261</v>
      </c>
      <c r="AS142" t="s">
        <v>163</v>
      </c>
      <c r="AT142" t="s">
        <v>80</v>
      </c>
      <c r="AU142" t="s">
        <v>166</v>
      </c>
      <c r="AV142" t="s">
        <v>261</v>
      </c>
    </row>
    <row r="143" spans="1:48" x14ac:dyDescent="0.25">
      <c r="Q143" s="27"/>
    </row>
    <row r="144" spans="1:48" x14ac:dyDescent="0.25">
      <c r="Q144" s="27"/>
    </row>
    <row r="145" spans="17:17" x14ac:dyDescent="0.25">
      <c r="Q145" s="27"/>
    </row>
    <row r="146" spans="17:17" x14ac:dyDescent="0.25">
      <c r="Q146" s="27"/>
    </row>
    <row r="147" spans="17:17" x14ac:dyDescent="0.25">
      <c r="Q147" s="27"/>
    </row>
    <row r="148" spans="17:17" x14ac:dyDescent="0.25">
      <c r="Q148" s="27"/>
    </row>
  </sheetData>
  <mergeCells count="5">
    <mergeCell ref="B3:AF3"/>
    <mergeCell ref="AI3:AO3"/>
    <mergeCell ref="A4:AF4"/>
    <mergeCell ref="AG4:AL4"/>
    <mergeCell ref="AO4:AQ4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41"/>
  <sheetViews>
    <sheetView zoomScale="110" zoomScaleNormal="110" zoomScaleSheetLayoutView="110" zoomScalePageLayoutView="115" workbookViewId="0">
      <selection activeCell="K11" sqref="K11:Q11"/>
    </sheetView>
  </sheetViews>
  <sheetFormatPr defaultColWidth="0" defaultRowHeight="12.75" customHeight="1" zeroHeight="1" x14ac:dyDescent="0.25"/>
  <cols>
    <col min="1" max="17" width="5.1796875" style="16" customWidth="1"/>
    <col min="18" max="18" width="58.54296875" style="99" customWidth="1"/>
    <col min="19" max="19" width="5" style="16" hidden="1"/>
    <col min="20" max="16382" width="9" style="16" hidden="1"/>
    <col min="16383" max="16383" width="7" style="16" hidden="1"/>
    <col min="16384" max="16384" width="9" style="16" hidden="1"/>
  </cols>
  <sheetData>
    <row r="1" spans="1:25" ht="16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25" ht="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25" ht="27" x14ac:dyDescent="0.25">
      <c r="A3" s="11"/>
      <c r="B3" s="105" t="s">
        <v>368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1"/>
      <c r="O3" s="11"/>
      <c r="P3" s="11"/>
      <c r="Q3" s="12"/>
    </row>
    <row r="4" spans="1:25" ht="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25" ht="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25" ht="14.15" customHeight="1" x14ac:dyDescent="0.25">
      <c r="A6" s="106" t="s">
        <v>123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25" ht="14.1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25" ht="14.1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25" ht="14.15" customHeight="1" x14ac:dyDescent="0.25">
      <c r="A9" s="106" t="s">
        <v>447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5"/>
    </row>
    <row r="10" spans="1:25" ht="14.15" customHeight="1" x14ac:dyDescent="0.25">
      <c r="A10" s="12" t="s">
        <v>124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25" ht="14.15" customHeight="1" x14ac:dyDescent="0.25">
      <c r="A11" s="11"/>
      <c r="B11" s="103" t="s">
        <v>126</v>
      </c>
      <c r="C11" s="103"/>
      <c r="D11" s="103"/>
      <c r="E11" s="103"/>
      <c r="F11" s="103"/>
      <c r="G11" s="103"/>
      <c r="H11" s="103"/>
      <c r="I11" s="103"/>
      <c r="J11" s="11"/>
      <c r="K11" s="107" t="s">
        <v>47</v>
      </c>
      <c r="L11" s="107"/>
      <c r="M11" s="107"/>
      <c r="N11" s="107"/>
      <c r="O11" s="107"/>
      <c r="P11" s="107"/>
      <c r="Q11" s="107"/>
      <c r="R11" s="100" t="str">
        <f>IF(OR(K11="Selecteer hier uw warmtepomp",K11=""),"","   &lt;======  Selecteer hier uw warmtepomp")</f>
        <v/>
      </c>
      <c r="S11" s="12"/>
      <c r="T11" s="12"/>
      <c r="U11" s="12"/>
      <c r="V11" s="12"/>
      <c r="W11" s="12"/>
      <c r="X11" s="12"/>
      <c r="Y11" s="12"/>
    </row>
    <row r="12" spans="1:25" ht="14.15" customHeight="1" x14ac:dyDescent="0.25">
      <c r="A12" s="11"/>
      <c r="B12" s="103" t="s">
        <v>127</v>
      </c>
      <c r="C12" s="103"/>
      <c r="D12" s="103"/>
      <c r="E12" s="103"/>
      <c r="F12" s="103"/>
      <c r="G12" s="103"/>
      <c r="H12" s="103"/>
      <c r="I12" s="103"/>
      <c r="J12" s="11"/>
      <c r="K12" s="107" t="str">
        <f>IFERROR(VLOOKUP($K$11,Blad4!$A$5:$Z$123,2,),"")</f>
        <v/>
      </c>
      <c r="L12" s="107"/>
      <c r="M12" s="107"/>
      <c r="N12" s="107"/>
      <c r="O12" s="107"/>
      <c r="P12" s="107"/>
      <c r="Q12" s="107"/>
      <c r="R12" s="98"/>
      <c r="S12" s="12"/>
      <c r="T12" s="12"/>
      <c r="U12" s="12"/>
      <c r="V12" s="12"/>
      <c r="W12" s="12"/>
      <c r="X12" s="12"/>
      <c r="Y12" s="12"/>
    </row>
    <row r="13" spans="1:25" ht="14.15" customHeight="1" x14ac:dyDescent="0.25">
      <c r="A13" s="11"/>
      <c r="B13" s="103" t="s">
        <v>128</v>
      </c>
      <c r="C13" s="103"/>
      <c r="D13" s="103"/>
      <c r="E13" s="103"/>
      <c r="F13" s="103"/>
      <c r="G13" s="103"/>
      <c r="H13" s="103"/>
      <c r="I13" s="103"/>
      <c r="J13" s="11"/>
      <c r="K13" s="101" t="str">
        <f>IFERROR(VLOOKUP($K$11,Blad4!$A$5:$Z$123,1,),"")</f>
        <v/>
      </c>
      <c r="L13" s="101"/>
      <c r="M13" s="101"/>
      <c r="N13" s="101"/>
      <c r="O13" s="101"/>
      <c r="P13" s="101"/>
      <c r="Q13" s="101"/>
    </row>
    <row r="14" spans="1:25" ht="14.15" customHeight="1" x14ac:dyDescent="0.25">
      <c r="A14" s="11"/>
      <c r="B14" s="103" t="s">
        <v>129</v>
      </c>
      <c r="C14" s="103"/>
      <c r="D14" s="103"/>
      <c r="E14" s="103"/>
      <c r="F14" s="103"/>
      <c r="G14" s="103"/>
      <c r="H14" s="103"/>
      <c r="I14" s="103"/>
      <c r="J14" s="11"/>
      <c r="K14" s="101" t="str">
        <f>IFERROR(VLOOKUP($K$11,Blad4!$A$5:$Z$123,3,),"")</f>
        <v/>
      </c>
      <c r="L14" s="101"/>
      <c r="M14" s="101"/>
      <c r="N14" s="101"/>
      <c r="O14" s="101"/>
      <c r="P14" s="101"/>
      <c r="Q14" s="101"/>
    </row>
    <row r="15" spans="1:25" ht="14.15" customHeight="1" x14ac:dyDescent="0.25">
      <c r="A15" s="11"/>
      <c r="B15" s="103" t="s">
        <v>130</v>
      </c>
      <c r="C15" s="103"/>
      <c r="D15" s="103"/>
      <c r="E15" s="103"/>
      <c r="F15" s="103"/>
      <c r="G15" s="103"/>
      <c r="H15" s="103"/>
      <c r="I15" s="103"/>
      <c r="J15" s="11"/>
      <c r="K15" s="101" t="str">
        <f>IFERROR(VLOOKUP($K$11,Blad4!$A$5:$Z$123,4,),"")</f>
        <v/>
      </c>
      <c r="L15" s="101"/>
      <c r="M15" s="101"/>
      <c r="N15" s="101"/>
      <c r="O15" s="101"/>
      <c r="P15" s="101"/>
      <c r="Q15" s="101"/>
    </row>
    <row r="16" spans="1:25" ht="14.15" customHeight="1" x14ac:dyDescent="0.25">
      <c r="A16" s="11"/>
      <c r="B16" s="103" t="s">
        <v>131</v>
      </c>
      <c r="C16" s="103"/>
      <c r="D16" s="103"/>
      <c r="E16" s="103"/>
      <c r="F16" s="103"/>
      <c r="G16" s="103"/>
      <c r="H16" s="103"/>
      <c r="I16" s="103"/>
      <c r="J16" s="11"/>
      <c r="K16" s="101" t="str">
        <f>IFERROR(VLOOKUP($K$11,Blad4!$A$5:$Z$123,7,),"")</f>
        <v/>
      </c>
      <c r="L16" s="101"/>
      <c r="M16" s="101"/>
      <c r="N16" s="101"/>
      <c r="O16" s="101"/>
      <c r="P16" s="101"/>
      <c r="Q16" s="101"/>
    </row>
    <row r="17" spans="1:17" ht="14.15" customHeight="1" x14ac:dyDescent="0.25">
      <c r="A17" s="11"/>
      <c r="B17" s="103" t="s">
        <v>132</v>
      </c>
      <c r="C17" s="103"/>
      <c r="D17" s="103"/>
      <c r="E17" s="103"/>
      <c r="F17" s="103"/>
      <c r="G17" s="103"/>
      <c r="H17" s="103"/>
      <c r="I17" s="103"/>
      <c r="J17" s="11"/>
      <c r="K17" s="101" t="str">
        <f>IFERROR(VLOOKUP($K$11,Blad4!$A$5:$Z$123,8,),"")</f>
        <v/>
      </c>
      <c r="L17" s="101"/>
      <c r="M17" s="101"/>
      <c r="N17" s="101"/>
      <c r="O17" s="101"/>
      <c r="P17" s="101"/>
      <c r="Q17" s="101"/>
    </row>
    <row r="18" spans="1:17" ht="14.15" customHeight="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ht="14.15" customHeight="1" x14ac:dyDescent="0.25">
      <c r="A19" s="13"/>
      <c r="B19" s="103" t="s">
        <v>133</v>
      </c>
      <c r="C19" s="103"/>
      <c r="D19" s="103"/>
      <c r="E19" s="103"/>
      <c r="F19" s="103"/>
      <c r="G19" s="103"/>
      <c r="H19" s="103"/>
      <c r="I19" s="103"/>
      <c r="J19" s="13"/>
      <c r="K19" s="101" t="str">
        <f>IFERROR(VLOOKUP($K$11,Blad4!$A$5:$BJ$123,29,),"")</f>
        <v/>
      </c>
      <c r="L19" s="101"/>
      <c r="M19" s="101"/>
      <c r="N19" s="101"/>
      <c r="O19" s="101"/>
      <c r="P19" s="101"/>
      <c r="Q19" s="101"/>
    </row>
    <row r="20" spans="1:17" ht="14.15" customHeight="1" x14ac:dyDescent="0.25">
      <c r="A20" s="13"/>
      <c r="B20" s="104" t="s">
        <v>134</v>
      </c>
      <c r="C20" s="104"/>
      <c r="D20" s="104"/>
      <c r="E20" s="104"/>
      <c r="F20" s="104"/>
      <c r="G20" s="104"/>
      <c r="H20" s="104"/>
      <c r="I20" s="104"/>
      <c r="J20" s="13"/>
      <c r="K20" s="101" t="str">
        <f>IFERROR(VLOOKUP($K$11,Blad4!$A$5:$BJ$123,30,),"")</f>
        <v/>
      </c>
      <c r="L20" s="101"/>
      <c r="M20" s="101"/>
      <c r="N20" s="101"/>
      <c r="O20" s="101"/>
      <c r="P20" s="101"/>
      <c r="Q20" s="101"/>
    </row>
    <row r="21" spans="1:17" ht="14.15" customHeight="1" x14ac:dyDescent="0.25">
      <c r="A21" s="20"/>
      <c r="B21" s="104"/>
      <c r="C21" s="104"/>
      <c r="D21" s="104"/>
      <c r="E21" s="104"/>
      <c r="F21" s="104"/>
      <c r="G21" s="104"/>
      <c r="H21" s="104"/>
      <c r="I21" s="104"/>
      <c r="J21" s="20"/>
      <c r="K21" s="21"/>
      <c r="L21" s="21"/>
      <c r="M21" s="21"/>
      <c r="N21" s="21"/>
      <c r="O21" s="21"/>
      <c r="P21" s="21"/>
      <c r="Q21" s="21"/>
    </row>
    <row r="22" spans="1:17" ht="14.15" customHeight="1" x14ac:dyDescent="0.25">
      <c r="A22" s="12" t="s">
        <v>125</v>
      </c>
      <c r="B22" s="11"/>
      <c r="C22" s="11"/>
      <c r="D22" s="11"/>
      <c r="E22" s="12"/>
      <c r="F22" s="11"/>
      <c r="G22" s="11"/>
      <c r="H22" s="11"/>
      <c r="I22" s="11"/>
      <c r="J22" s="11"/>
      <c r="K22" s="12" t="str">
        <f>IFERROR(VLOOKUP($K$11,#REF!,8,),"")</f>
        <v/>
      </c>
      <c r="L22" s="12"/>
      <c r="M22" s="12"/>
      <c r="N22" s="12"/>
      <c r="O22" s="12"/>
      <c r="P22" s="12"/>
      <c r="Q22" s="12"/>
    </row>
    <row r="23" spans="1:17" ht="14.15" customHeight="1" x14ac:dyDescent="0.25">
      <c r="A23" s="11"/>
      <c r="B23" s="103" t="s">
        <v>135</v>
      </c>
      <c r="C23" s="103"/>
      <c r="D23" s="103"/>
      <c r="E23" s="103"/>
      <c r="F23" s="103"/>
      <c r="G23" s="103"/>
      <c r="H23" s="103"/>
      <c r="I23" s="103"/>
      <c r="J23" s="11"/>
      <c r="K23" s="36" t="str">
        <f>IFERROR(VLOOKUP($K$11,Blad4!$A$5:$Z$123,9,),"")</f>
        <v/>
      </c>
      <c r="L23" s="36"/>
      <c r="M23" s="36"/>
      <c r="N23" s="36"/>
      <c r="O23" s="36"/>
      <c r="P23" s="36"/>
      <c r="Q23" s="36"/>
    </row>
    <row r="24" spans="1:17" ht="14.15" customHeight="1" x14ac:dyDescent="0.25">
      <c r="A24" s="11"/>
      <c r="B24" s="103" t="s">
        <v>136</v>
      </c>
      <c r="C24" s="103"/>
      <c r="D24" s="103"/>
      <c r="E24" s="103"/>
      <c r="F24" s="103"/>
      <c r="G24" s="103"/>
      <c r="H24" s="103"/>
      <c r="I24" s="103"/>
      <c r="J24" s="11"/>
      <c r="K24" s="101" t="str">
        <f>IFERROR(VLOOKUP($K$11,Blad4!$A$5:$Z$123,10,),"")</f>
        <v/>
      </c>
      <c r="L24" s="101"/>
      <c r="M24" s="36" t="str">
        <f>IF(K24="","","kW")</f>
        <v/>
      </c>
      <c r="N24" s="81"/>
      <c r="O24" s="81"/>
      <c r="P24" s="81"/>
      <c r="Q24" s="81"/>
    </row>
    <row r="25" spans="1:17" ht="14.15" customHeight="1" x14ac:dyDescent="0.25">
      <c r="A25" s="11"/>
      <c r="B25" s="103" t="s">
        <v>137</v>
      </c>
      <c r="C25" s="103"/>
      <c r="D25" s="103"/>
      <c r="E25" s="103"/>
      <c r="F25" s="103"/>
      <c r="G25" s="103"/>
      <c r="H25" s="103"/>
      <c r="I25" s="103"/>
      <c r="J25" s="11"/>
      <c r="K25" s="101" t="str">
        <f>IFERROR(VLOOKUP($K$11,Blad4!$A$5:$Z$123,11,),"")</f>
        <v/>
      </c>
      <c r="L25" s="101"/>
      <c r="M25" s="101"/>
      <c r="N25" s="101"/>
      <c r="O25" s="101"/>
      <c r="P25" s="101"/>
      <c r="Q25" s="101"/>
    </row>
    <row r="26" spans="1:17" ht="14.15" customHeight="1" x14ac:dyDescent="0.25">
      <c r="A26" s="11"/>
      <c r="B26" s="103" t="s">
        <v>138</v>
      </c>
      <c r="C26" s="103"/>
      <c r="D26" s="103"/>
      <c r="E26" s="103"/>
      <c r="F26" s="103"/>
      <c r="G26" s="103"/>
      <c r="H26" s="103"/>
      <c r="I26" s="103"/>
      <c r="J26" s="11"/>
      <c r="K26" s="101" t="str">
        <f>IFERROR(VLOOKUP($K$11,Blad4!$A$5:$Z$123,13,),"")</f>
        <v/>
      </c>
      <c r="L26" s="101"/>
      <c r="M26" s="36" t="str">
        <f t="shared" ref="M26:M29" si="0">IF(K26="","","kW")</f>
        <v/>
      </c>
      <c r="N26" s="81"/>
      <c r="O26" s="81"/>
      <c r="P26" s="81"/>
      <c r="Q26" s="81"/>
    </row>
    <row r="27" spans="1:17" ht="14.15" customHeight="1" x14ac:dyDescent="0.25">
      <c r="A27" s="11"/>
      <c r="B27" s="103" t="s">
        <v>139</v>
      </c>
      <c r="C27" s="103"/>
      <c r="D27" s="103"/>
      <c r="E27" s="103"/>
      <c r="F27" s="103"/>
      <c r="G27" s="103"/>
      <c r="H27" s="103"/>
      <c r="I27" s="103"/>
      <c r="J27" s="11"/>
      <c r="K27" s="77" t="str">
        <f>IFERROR(VLOOKUP($K$11,Blad4!$A$5:$Z$123,14,),"")</f>
        <v/>
      </c>
      <c r="L27" s="77"/>
      <c r="M27" s="36" t="str">
        <f t="shared" si="0"/>
        <v/>
      </c>
      <c r="N27" s="81"/>
      <c r="O27" s="81"/>
      <c r="P27" s="81"/>
      <c r="Q27" s="81"/>
    </row>
    <row r="28" spans="1:17" ht="14.15" customHeight="1" x14ac:dyDescent="0.25">
      <c r="A28" s="11"/>
      <c r="B28" s="103" t="s">
        <v>140</v>
      </c>
      <c r="C28" s="103"/>
      <c r="D28" s="103"/>
      <c r="E28" s="103"/>
      <c r="F28" s="103"/>
      <c r="G28" s="103"/>
      <c r="H28" s="103"/>
      <c r="I28" s="103"/>
      <c r="J28" s="11"/>
      <c r="K28" s="101" t="str">
        <f>IFERROR(VLOOKUP($K$11,Blad4!$A$5:$Z$123,15,),"")</f>
        <v/>
      </c>
      <c r="L28" s="101"/>
      <c r="M28" s="36" t="str">
        <f t="shared" si="0"/>
        <v/>
      </c>
      <c r="N28" s="81"/>
      <c r="O28" s="81"/>
      <c r="P28" s="81"/>
      <c r="Q28" s="81"/>
    </row>
    <row r="29" spans="1:17" ht="14.15" customHeight="1" x14ac:dyDescent="0.25">
      <c r="A29" s="11"/>
      <c r="B29" s="103" t="s">
        <v>141</v>
      </c>
      <c r="C29" s="103"/>
      <c r="D29" s="103"/>
      <c r="E29" s="103"/>
      <c r="F29" s="103"/>
      <c r="G29" s="103"/>
      <c r="H29" s="103"/>
      <c r="I29" s="103"/>
      <c r="J29" s="11"/>
      <c r="K29" s="77" t="str">
        <f>IFERROR(VLOOKUP($K$11,Blad4!$A$5:$Z$123,16,),"")</f>
        <v/>
      </c>
      <c r="L29" s="77"/>
      <c r="M29" s="36" t="str">
        <f t="shared" si="0"/>
        <v/>
      </c>
      <c r="N29" s="81"/>
      <c r="O29" s="81"/>
      <c r="P29" s="81"/>
      <c r="Q29" s="81"/>
    </row>
    <row r="30" spans="1:17" ht="14.15" customHeight="1" x14ac:dyDescent="0.25">
      <c r="A30" s="11"/>
      <c r="B30" s="104" t="s">
        <v>142</v>
      </c>
      <c r="C30" s="104"/>
      <c r="D30" s="104"/>
      <c r="E30" s="104"/>
      <c r="F30" s="104"/>
      <c r="G30" s="104"/>
      <c r="H30" s="104"/>
      <c r="I30" s="104"/>
      <c r="J30" s="11"/>
      <c r="K30" s="101" t="str">
        <f>IFERROR(VLOOKUP($K$11,Blad4!$A$5:$BJ$123,47,),"")</f>
        <v/>
      </c>
      <c r="L30" s="101"/>
      <c r="M30" s="101"/>
      <c r="N30" s="101"/>
      <c r="O30" s="101"/>
      <c r="P30" s="101"/>
      <c r="Q30" s="101"/>
    </row>
    <row r="31" spans="1:17" ht="14.15" customHeight="1" x14ac:dyDescent="0.25">
      <c r="A31" s="11"/>
      <c r="B31" s="104"/>
      <c r="C31" s="104"/>
      <c r="D31" s="104"/>
      <c r="E31" s="104"/>
      <c r="F31" s="104"/>
      <c r="G31" s="104"/>
      <c r="H31" s="104"/>
      <c r="I31" s="104"/>
      <c r="J31" s="11"/>
      <c r="K31" s="47"/>
      <c r="L31" s="47"/>
      <c r="M31" s="47"/>
      <c r="N31" s="47"/>
      <c r="O31" s="47"/>
      <c r="P31" s="47"/>
      <c r="Q31" s="47"/>
    </row>
    <row r="32" spans="1:17" ht="14.15" customHeight="1" x14ac:dyDescent="0.25">
      <c r="A32" s="11"/>
      <c r="B32" s="104" t="s">
        <v>143</v>
      </c>
      <c r="C32" s="104"/>
      <c r="D32" s="104"/>
      <c r="E32" s="104"/>
      <c r="F32" s="104"/>
      <c r="G32" s="104"/>
      <c r="H32" s="104"/>
      <c r="I32" s="37"/>
      <c r="J32" s="37"/>
      <c r="K32" s="101" t="str">
        <f>IFERROR(VLOOKUP($K$11,Blad4!$A$5:$Z$123,17,),"")</f>
        <v/>
      </c>
      <c r="L32" s="101"/>
      <c r="M32" s="101" t="str">
        <f>IF(K32="","","°C")</f>
        <v/>
      </c>
      <c r="N32" s="101"/>
      <c r="O32" s="101"/>
      <c r="P32" s="101"/>
      <c r="Q32" s="101"/>
    </row>
    <row r="33" spans="1:17" ht="14.15" customHeight="1" x14ac:dyDescent="0.25">
      <c r="A33" s="11"/>
      <c r="B33" s="104"/>
      <c r="C33" s="104"/>
      <c r="D33" s="104"/>
      <c r="E33" s="104"/>
      <c r="F33" s="104"/>
      <c r="G33" s="104"/>
      <c r="H33" s="104"/>
      <c r="I33" s="37"/>
      <c r="J33" s="37"/>
      <c r="K33" s="12"/>
      <c r="L33" s="12"/>
      <c r="M33" s="12"/>
      <c r="N33" s="12"/>
      <c r="O33" s="12"/>
      <c r="P33" s="12"/>
      <c r="Q33" s="12"/>
    </row>
    <row r="34" spans="1:17" ht="14.15" customHeight="1" x14ac:dyDescent="0.25">
      <c r="A34" s="11"/>
      <c r="B34" s="103" t="s">
        <v>169</v>
      </c>
      <c r="C34" s="103"/>
      <c r="D34" s="103"/>
      <c r="E34" s="103"/>
      <c r="F34" s="103"/>
      <c r="G34" s="103"/>
      <c r="H34" s="103"/>
      <c r="I34" s="103"/>
      <c r="J34" s="11"/>
      <c r="K34" s="101" t="str">
        <f>IFERROR(VLOOKUP($K$11,Blad4!$A$5:$BJ$123,18,),"")</f>
        <v/>
      </c>
      <c r="L34" s="101"/>
      <c r="M34" s="101"/>
      <c r="N34" s="101"/>
      <c r="O34" s="101"/>
      <c r="P34" s="101"/>
      <c r="Q34" s="101"/>
    </row>
    <row r="35" spans="1:17" ht="14.15" customHeight="1" x14ac:dyDescent="0.25">
      <c r="A35" s="25"/>
      <c r="B35" s="25" t="s">
        <v>170</v>
      </c>
      <c r="C35" s="25"/>
      <c r="D35" s="25"/>
      <c r="E35" s="25"/>
      <c r="F35" s="25"/>
      <c r="G35" s="25"/>
      <c r="H35" s="25"/>
      <c r="I35" s="25"/>
      <c r="J35" s="25"/>
      <c r="K35" s="40" t="str">
        <f>IFERROR(VLOOKUP($K$11,Blad4!$A$5:$Z$123,12,),"")</f>
        <v/>
      </c>
      <c r="L35" s="36" t="str">
        <f>IF(K35="","","%")</f>
        <v/>
      </c>
      <c r="N35" s="40"/>
      <c r="O35" s="40"/>
      <c r="P35" s="40"/>
      <c r="Q35" s="40"/>
    </row>
    <row r="36" spans="1:17" ht="14.1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0"/>
      <c r="L36" s="40"/>
      <c r="M36" s="40"/>
      <c r="N36" s="40"/>
      <c r="O36" s="40"/>
      <c r="P36" s="40"/>
      <c r="Q36" s="40"/>
    </row>
    <row r="37" spans="1:17" ht="14.15" customHeight="1" x14ac:dyDescent="0.25">
      <c r="A37" s="114" t="s">
        <v>201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ht="14.15" customHeight="1" x14ac:dyDescent="0.25">
      <c r="A38" s="42"/>
      <c r="B38" s="111" t="s">
        <v>202</v>
      </c>
      <c r="C38" s="111"/>
      <c r="D38" s="111"/>
      <c r="E38" s="111"/>
      <c r="F38" s="111"/>
      <c r="G38" s="111"/>
      <c r="H38" s="111"/>
      <c r="I38" s="111"/>
      <c r="J38" s="42"/>
      <c r="K38" s="102" t="str">
        <f>IFERROR(VLOOKUP($K$11,Blad4!$AA$5:$AZ$123,22,),"")</f>
        <v/>
      </c>
      <c r="L38" s="102"/>
      <c r="M38" s="102"/>
      <c r="N38" s="102"/>
      <c r="O38" s="102"/>
      <c r="P38" s="102"/>
      <c r="Q38" s="102"/>
    </row>
    <row r="39" spans="1:17" ht="14.15" customHeight="1" x14ac:dyDescent="0.25">
      <c r="A39" s="25"/>
      <c r="B39" s="111"/>
      <c r="C39" s="111"/>
      <c r="D39" s="111"/>
      <c r="E39" s="111"/>
      <c r="F39" s="111"/>
      <c r="G39" s="111"/>
      <c r="H39" s="111"/>
      <c r="I39" s="111"/>
      <c r="J39" s="25"/>
      <c r="K39" s="24"/>
      <c r="L39" s="24"/>
      <c r="M39" s="24"/>
      <c r="N39" s="24"/>
      <c r="O39" s="24"/>
      <c r="P39" s="24"/>
      <c r="Q39" s="24"/>
    </row>
    <row r="40" spans="1:17" ht="14.15" customHeight="1" x14ac:dyDescent="0.25">
      <c r="A40" s="42"/>
      <c r="B40" s="50"/>
      <c r="C40" s="50"/>
      <c r="D40" s="50"/>
      <c r="E40" s="50"/>
      <c r="F40" s="50"/>
      <c r="G40" s="50"/>
      <c r="H40" s="50"/>
      <c r="I40" s="50"/>
      <c r="J40" s="42"/>
      <c r="K40" s="39"/>
      <c r="L40" s="39"/>
      <c r="M40" s="39"/>
      <c r="N40" s="39"/>
      <c r="O40" s="39"/>
      <c r="P40" s="39"/>
      <c r="Q40" s="39"/>
    </row>
    <row r="41" spans="1:17" ht="14.15" customHeight="1" x14ac:dyDescent="0.25">
      <c r="A41" s="18" t="s">
        <v>144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4.15" customHeight="1" x14ac:dyDescent="0.25">
      <c r="A42" s="11"/>
      <c r="B42" s="103" t="s">
        <v>145</v>
      </c>
      <c r="C42" s="103"/>
      <c r="D42" s="103"/>
      <c r="E42" s="103"/>
      <c r="F42" s="103"/>
      <c r="G42" s="103"/>
      <c r="H42" s="103"/>
      <c r="I42" s="103"/>
      <c r="J42" s="11"/>
      <c r="K42" s="101" t="str">
        <f>IFERROR(VLOOKUP($K$11,Blad4!$A$5:$Z$123,22,),"")</f>
        <v/>
      </c>
      <c r="L42" s="101"/>
      <c r="M42" s="101"/>
      <c r="N42" s="101"/>
      <c r="O42" s="101"/>
      <c r="P42" s="101"/>
      <c r="Q42" s="101"/>
    </row>
    <row r="43" spans="1:17" ht="14.15" customHeight="1" x14ac:dyDescent="0.25">
      <c r="A43" s="11"/>
      <c r="B43" s="103" t="s">
        <v>146</v>
      </c>
      <c r="C43" s="103"/>
      <c r="D43" s="103"/>
      <c r="E43" s="103"/>
      <c r="F43" s="103"/>
      <c r="G43" s="103"/>
      <c r="H43" s="103"/>
      <c r="I43" s="103"/>
      <c r="J43" s="11"/>
      <c r="K43" s="101" t="str">
        <f>IFERROR(VLOOKUP($K$11,Blad4!$A$5:$Z$123,24,),"")</f>
        <v/>
      </c>
      <c r="L43" s="101"/>
      <c r="M43" s="101" t="str">
        <f>IF(K43="","","°C")</f>
        <v/>
      </c>
      <c r="N43" s="101"/>
      <c r="O43" s="101"/>
      <c r="P43" s="101"/>
      <c r="Q43" s="101"/>
    </row>
    <row r="44" spans="1:17" ht="14.1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39"/>
      <c r="L44" s="39"/>
      <c r="M44" s="39"/>
      <c r="N44" s="39"/>
      <c r="O44" s="39"/>
      <c r="P44" s="39"/>
      <c r="Q44" s="39"/>
    </row>
    <row r="45" spans="1:17" ht="14.15" customHeight="1" x14ac:dyDescent="0.25">
      <c r="A45" s="114" t="s">
        <v>203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39"/>
      <c r="P45" s="39"/>
      <c r="Q45" s="39"/>
    </row>
    <row r="46" spans="1:17" ht="14.15" customHeight="1" x14ac:dyDescent="0.25">
      <c r="A46" s="32"/>
      <c r="B46" s="48" t="s">
        <v>204</v>
      </c>
      <c r="C46" s="48"/>
      <c r="D46" s="48"/>
      <c r="E46" s="48"/>
      <c r="F46" s="48"/>
      <c r="G46" s="48"/>
      <c r="H46" s="48"/>
      <c r="I46" s="48"/>
      <c r="J46" s="33"/>
      <c r="K46" s="39" t="str">
        <f>IFERROR(VLOOKUP($K$11,Blad4!$A$5:$Z$123,25,),"")</f>
        <v/>
      </c>
      <c r="L46" s="39"/>
      <c r="M46" s="39"/>
      <c r="N46" s="39"/>
      <c r="O46" s="39"/>
      <c r="P46" s="39"/>
      <c r="Q46" s="39"/>
    </row>
    <row r="47" spans="1:17" ht="14.15" customHeight="1" x14ac:dyDescent="0.25">
      <c r="A47" s="32"/>
      <c r="B47" s="111" t="s">
        <v>205</v>
      </c>
      <c r="C47" s="111"/>
      <c r="D47" s="111"/>
      <c r="E47" s="111"/>
      <c r="F47" s="111"/>
      <c r="G47" s="111"/>
      <c r="H47" s="111"/>
      <c r="I47" s="111"/>
      <c r="J47" s="111"/>
      <c r="K47" s="39" t="str">
        <f>IFERROR(VLOOKUP($K$11,Blad4!$A$5:$Z$123,26,),"")</f>
        <v/>
      </c>
      <c r="L47" s="39"/>
      <c r="M47" s="39"/>
      <c r="N47" s="39"/>
      <c r="O47" s="39"/>
      <c r="P47" s="39"/>
      <c r="Q47" s="39"/>
    </row>
    <row r="48" spans="1:17" ht="14.15" customHeight="1" x14ac:dyDescent="0.25">
      <c r="A48" s="32"/>
      <c r="B48" s="111"/>
      <c r="C48" s="111"/>
      <c r="D48" s="111"/>
      <c r="E48" s="111"/>
      <c r="F48" s="111"/>
      <c r="G48" s="111"/>
      <c r="H48" s="111"/>
      <c r="I48" s="111"/>
      <c r="J48" s="111"/>
      <c r="K48" s="101"/>
      <c r="L48" s="101"/>
      <c r="M48" s="101"/>
      <c r="N48" s="101"/>
      <c r="O48" s="39"/>
      <c r="P48" s="39"/>
      <c r="Q48" s="39"/>
    </row>
    <row r="49" spans="1:17" ht="14.1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39"/>
      <c r="L49" s="39"/>
      <c r="M49" s="39"/>
      <c r="N49" s="39"/>
      <c r="O49" s="39"/>
      <c r="P49" s="39"/>
      <c r="Q49" s="39"/>
    </row>
    <row r="50" spans="1:17" ht="14.1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39"/>
      <c r="L50" s="39"/>
      <c r="M50" s="39"/>
      <c r="N50" s="39"/>
      <c r="O50" s="39"/>
      <c r="P50" s="39"/>
      <c r="Q50" s="39"/>
    </row>
    <row r="51" spans="1:17" ht="14.1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39"/>
      <c r="L51" s="39"/>
      <c r="M51" s="39"/>
      <c r="N51" s="39"/>
      <c r="O51" s="39"/>
      <c r="P51" s="39"/>
      <c r="Q51" s="39"/>
    </row>
    <row r="52" spans="1:17" ht="14.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39"/>
      <c r="L52" s="39"/>
      <c r="M52" s="39"/>
      <c r="N52" s="39"/>
      <c r="O52" s="39"/>
      <c r="P52" s="39"/>
      <c r="Q52" s="39"/>
    </row>
    <row r="53" spans="1:17" ht="14.1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39"/>
      <c r="L53" s="39"/>
      <c r="M53" s="39"/>
      <c r="N53" s="39"/>
      <c r="O53" s="39"/>
      <c r="P53" s="39"/>
      <c r="Q53" s="39"/>
    </row>
    <row r="54" spans="1:17" ht="14.1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39"/>
      <c r="L54" s="39"/>
      <c r="M54" s="39"/>
      <c r="N54" s="39"/>
      <c r="O54" s="39"/>
      <c r="P54" s="39"/>
      <c r="Q54" s="39"/>
    </row>
    <row r="55" spans="1:17" ht="14.1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39"/>
      <c r="L55" s="39"/>
      <c r="M55" s="39"/>
      <c r="N55" s="39"/>
      <c r="O55" s="39"/>
      <c r="P55" s="39"/>
      <c r="Q55" s="39"/>
    </row>
    <row r="56" spans="1:17" ht="14.1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39"/>
      <c r="L56" s="39"/>
      <c r="M56" s="39"/>
      <c r="N56" s="39"/>
      <c r="O56" s="39"/>
      <c r="P56" s="39"/>
      <c r="Q56" s="39"/>
    </row>
    <row r="57" spans="1:17" ht="14.1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39"/>
      <c r="L57" s="39"/>
      <c r="M57" s="39"/>
      <c r="N57" s="39"/>
      <c r="O57" s="39"/>
      <c r="P57" s="39"/>
      <c r="Q57" s="39"/>
    </row>
    <row r="58" spans="1:17" ht="14.1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39"/>
      <c r="L58" s="39"/>
      <c r="M58" s="39"/>
      <c r="N58" s="39"/>
      <c r="O58" s="39"/>
      <c r="P58" s="39"/>
      <c r="Q58" s="39"/>
    </row>
    <row r="59" spans="1:17" ht="14.1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39"/>
      <c r="L59" s="39"/>
      <c r="M59" s="39"/>
      <c r="N59" s="39"/>
      <c r="O59" s="39"/>
      <c r="P59" s="39"/>
      <c r="Q59" s="39"/>
    </row>
    <row r="60" spans="1:17" ht="14.1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39"/>
      <c r="L60" s="39"/>
      <c r="M60" s="39"/>
      <c r="N60" s="39"/>
      <c r="O60" s="39"/>
      <c r="P60" s="39"/>
      <c r="Q60" s="39"/>
    </row>
    <row r="61" spans="1:17" ht="14.1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39"/>
      <c r="L61" s="39"/>
      <c r="M61" s="39"/>
      <c r="N61" s="39"/>
      <c r="O61" s="39"/>
      <c r="P61" s="39"/>
      <c r="Q61" s="39"/>
    </row>
    <row r="62" spans="1:17" ht="14.1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39"/>
      <c r="L62" s="39"/>
      <c r="M62" s="39"/>
      <c r="N62" s="39"/>
      <c r="O62" s="39"/>
      <c r="P62" s="39"/>
      <c r="Q62" s="39"/>
    </row>
    <row r="63" spans="1:17" ht="14.1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39"/>
      <c r="L63" s="39"/>
      <c r="M63" s="39"/>
      <c r="N63" s="39"/>
      <c r="O63" s="39"/>
      <c r="P63" s="39"/>
      <c r="Q63" s="39"/>
    </row>
    <row r="64" spans="1:17" ht="27" customHeight="1" x14ac:dyDescent="0.25">
      <c r="A64" s="42"/>
      <c r="B64" s="105" t="s">
        <v>368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39"/>
      <c r="O64" s="39"/>
      <c r="P64" s="39"/>
      <c r="Q64" s="39"/>
    </row>
    <row r="65" spans="1:17" ht="14.1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39"/>
      <c r="L65" s="39"/>
      <c r="M65" s="39"/>
      <c r="N65" s="39"/>
      <c r="O65" s="39"/>
      <c r="P65" s="39"/>
      <c r="Q65" s="39"/>
    </row>
    <row r="66" spans="1:17" ht="14.1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39"/>
      <c r="L66" s="39"/>
      <c r="M66" s="39"/>
      <c r="N66" s="39"/>
      <c r="O66" s="39"/>
      <c r="P66" s="39"/>
      <c r="Q66" s="39"/>
    </row>
    <row r="67" spans="1:17" ht="14.1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39"/>
      <c r="L67" s="39"/>
      <c r="M67" s="39"/>
      <c r="N67" s="39"/>
      <c r="O67" s="39"/>
      <c r="P67" s="39"/>
      <c r="Q67" s="39"/>
    </row>
    <row r="68" spans="1:17" ht="14.15" customHeight="1" x14ac:dyDescent="0.25">
      <c r="A68" s="12" t="s">
        <v>147</v>
      </c>
      <c r="B68" s="11"/>
      <c r="C68" s="11"/>
      <c r="D68" s="11"/>
      <c r="E68" s="11"/>
      <c r="F68" s="11"/>
      <c r="G68" s="11"/>
      <c r="H68" s="11"/>
      <c r="I68" s="11"/>
      <c r="J68" s="11"/>
      <c r="K68" s="14"/>
      <c r="L68" s="14"/>
      <c r="M68" s="14"/>
      <c r="N68" s="14"/>
      <c r="O68" s="14"/>
      <c r="P68" s="14"/>
      <c r="Q68" s="14"/>
    </row>
    <row r="69" spans="1:17" ht="14.15" customHeight="1" x14ac:dyDescent="0.25">
      <c r="A69" s="11"/>
      <c r="B69" s="103" t="s">
        <v>136</v>
      </c>
      <c r="C69" s="103"/>
      <c r="D69" s="103"/>
      <c r="E69" s="103"/>
      <c r="F69" s="103"/>
      <c r="G69" s="103"/>
      <c r="H69" s="103"/>
      <c r="I69" s="103"/>
      <c r="J69" s="11"/>
      <c r="K69" s="77" t="str">
        <f>IFERROR(VLOOKUP($K$11,Blad4!$A$5:$BJ$123,10,),"")</f>
        <v/>
      </c>
      <c r="L69" s="36" t="str">
        <f>IF(K69="","","kW")</f>
        <v/>
      </c>
      <c r="M69" s="77"/>
      <c r="N69" s="77"/>
      <c r="O69" s="77"/>
      <c r="P69" s="77"/>
      <c r="Q69" s="77"/>
    </row>
    <row r="70" spans="1:17" ht="14.15" customHeight="1" x14ac:dyDescent="0.25">
      <c r="A70" s="11"/>
      <c r="B70" s="103" t="s">
        <v>148</v>
      </c>
      <c r="C70" s="103"/>
      <c r="D70" s="103"/>
      <c r="E70" s="103"/>
      <c r="F70" s="103"/>
      <c r="G70" s="103"/>
      <c r="H70" s="103"/>
      <c r="I70" s="103"/>
      <c r="J70" s="11"/>
      <c r="K70" s="101" t="str">
        <f>IFERROR(VLOOKUP($K$11,Blad4!$A$5:$BJ$123,32,),"")</f>
        <v/>
      </c>
      <c r="L70" s="101"/>
      <c r="M70" s="101"/>
      <c r="N70" s="101"/>
      <c r="O70" s="101"/>
      <c r="P70" s="101"/>
      <c r="Q70" s="101"/>
    </row>
    <row r="71" spans="1:17" ht="14.15" customHeight="1" x14ac:dyDescent="0.25">
      <c r="A71" s="11"/>
      <c r="B71" s="103" t="s">
        <v>160</v>
      </c>
      <c r="C71" s="103"/>
      <c r="D71" s="103"/>
      <c r="E71" s="103"/>
      <c r="F71" s="103"/>
      <c r="G71" s="103"/>
      <c r="H71" s="103"/>
      <c r="I71" s="103"/>
      <c r="J71" s="11"/>
      <c r="K71" s="102" t="str">
        <f>IFERROR(VLOOKUP($K$11,Blad4!$A$5:$BJ$123,33,),"")</f>
        <v/>
      </c>
      <c r="L71" s="102"/>
      <c r="M71" s="102"/>
      <c r="N71" s="102"/>
      <c r="O71" s="102"/>
      <c r="P71" s="102"/>
      <c r="Q71" s="102"/>
    </row>
    <row r="72" spans="1:17" ht="14.15" customHeight="1" x14ac:dyDescent="0.25">
      <c r="A72" s="11"/>
      <c r="B72" s="103"/>
      <c r="C72" s="103"/>
      <c r="D72" s="103"/>
      <c r="E72" s="103"/>
      <c r="F72" s="103"/>
      <c r="G72" s="103"/>
      <c r="H72" s="103"/>
      <c r="I72" s="103"/>
      <c r="J72" s="11"/>
      <c r="K72" s="102"/>
      <c r="L72" s="102"/>
      <c r="M72" s="102"/>
      <c r="N72" s="102"/>
      <c r="O72" s="102"/>
      <c r="P72" s="102"/>
      <c r="Q72" s="102"/>
    </row>
    <row r="73" spans="1:17" ht="14.1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102"/>
      <c r="L73" s="102"/>
      <c r="M73" s="102"/>
      <c r="N73" s="102"/>
      <c r="O73" s="102"/>
      <c r="P73" s="102"/>
      <c r="Q73" s="102"/>
    </row>
    <row r="74" spans="1:17" ht="14.1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6"/>
      <c r="L74" s="76"/>
      <c r="M74" s="76"/>
      <c r="N74" s="76"/>
      <c r="O74" s="76"/>
      <c r="P74" s="76"/>
      <c r="Q74" s="76"/>
    </row>
    <row r="75" spans="1:17" ht="14.15" customHeight="1" x14ac:dyDescent="0.25">
      <c r="A75" s="11"/>
      <c r="B75" s="104" t="s">
        <v>155</v>
      </c>
      <c r="C75" s="104"/>
      <c r="D75" s="104"/>
      <c r="E75" s="104"/>
      <c r="F75" s="104"/>
      <c r="G75" s="104"/>
      <c r="H75" s="104"/>
      <c r="I75" s="104"/>
      <c r="J75" s="11"/>
      <c r="K75" s="101"/>
      <c r="L75" s="101"/>
      <c r="M75" s="101"/>
      <c r="N75" s="101"/>
      <c r="O75" s="101"/>
      <c r="P75" s="101"/>
      <c r="Q75" s="101"/>
    </row>
    <row r="76" spans="1:17" ht="14.15" customHeight="1" x14ac:dyDescent="0.25">
      <c r="A76" s="11"/>
      <c r="B76" s="104"/>
      <c r="C76" s="104"/>
      <c r="D76" s="104"/>
      <c r="E76" s="104"/>
      <c r="F76" s="104"/>
      <c r="G76" s="104"/>
      <c r="H76" s="104"/>
      <c r="I76" s="104"/>
      <c r="J76" s="11"/>
      <c r="K76" s="101" t="str">
        <f>IFERROR(VLOOKUP($K$11,Blad4!$A$5:$BL$123,63,),"")</f>
        <v/>
      </c>
      <c r="L76" s="101"/>
      <c r="M76" s="101"/>
      <c r="N76" s="101"/>
      <c r="O76" s="101"/>
      <c r="P76" s="101"/>
      <c r="Q76" s="101"/>
    </row>
    <row r="77" spans="1:17" ht="14.15" customHeight="1" x14ac:dyDescent="0.25">
      <c r="A77" s="11"/>
      <c r="B77" s="103" t="s">
        <v>149</v>
      </c>
      <c r="C77" s="103"/>
      <c r="D77" s="103"/>
      <c r="E77" s="103"/>
      <c r="F77" s="103"/>
      <c r="G77" s="103"/>
      <c r="H77" s="103"/>
      <c r="I77" s="103"/>
      <c r="J77" s="11"/>
      <c r="K77" s="101" t="str">
        <f>IFERROR(VLOOKUP($K$11,Blad4!$A$5:$BJ$123,34,),"")</f>
        <v/>
      </c>
      <c r="L77" s="101"/>
      <c r="M77" s="101"/>
      <c r="N77" s="101"/>
      <c r="O77" s="101"/>
      <c r="P77" s="101"/>
      <c r="Q77" s="101"/>
    </row>
    <row r="78" spans="1:17" ht="14.15" customHeight="1" x14ac:dyDescent="0.25">
      <c r="A78" s="11"/>
      <c r="B78" s="103" t="s">
        <v>150</v>
      </c>
      <c r="C78" s="103"/>
      <c r="D78" s="103"/>
      <c r="E78" s="103"/>
      <c r="F78" s="103"/>
      <c r="G78" s="103"/>
      <c r="H78" s="103"/>
      <c r="I78" s="103"/>
      <c r="J78" s="11"/>
      <c r="K78" s="101" t="str">
        <f>IFERROR(VLOOKUP($K$11,Blad4!$A$5:$BJ$123,35,),"")</f>
        <v/>
      </c>
      <c r="L78" s="101"/>
      <c r="M78" s="101"/>
      <c r="N78" s="101"/>
      <c r="O78" s="101"/>
      <c r="P78" s="101"/>
      <c r="Q78" s="101"/>
    </row>
    <row r="79" spans="1:17" ht="14.15" customHeight="1" x14ac:dyDescent="0.25">
      <c r="A79" s="11"/>
      <c r="B79" s="103" t="s">
        <v>151</v>
      </c>
      <c r="C79" s="103"/>
      <c r="D79" s="103"/>
      <c r="E79" s="103"/>
      <c r="F79" s="103"/>
      <c r="G79" s="103"/>
      <c r="H79" s="103"/>
      <c r="I79" s="103"/>
      <c r="J79" s="11"/>
      <c r="K79" s="101" t="str">
        <f>IFERROR(VLOOKUP($K$11,Blad4!$A$5:$BJ$123,36,),"")</f>
        <v/>
      </c>
      <c r="L79" s="101"/>
      <c r="M79" s="101"/>
      <c r="N79" s="101"/>
      <c r="O79" s="101"/>
      <c r="P79" s="101"/>
      <c r="Q79" s="101"/>
    </row>
    <row r="80" spans="1:17" ht="14.15" customHeight="1" x14ac:dyDescent="0.25">
      <c r="A80" s="11"/>
      <c r="B80" s="103" t="s">
        <v>152</v>
      </c>
      <c r="C80" s="103"/>
      <c r="D80" s="103"/>
      <c r="E80" s="103"/>
      <c r="F80" s="103"/>
      <c r="G80" s="103"/>
      <c r="H80" s="103"/>
      <c r="I80" s="103"/>
      <c r="J80" s="11"/>
      <c r="K80" s="113" t="str">
        <f>IFERROR(VLOOKUP($K$11,Blad4!$A$5:$BJ$123,37,),"")</f>
        <v/>
      </c>
      <c r="L80" s="113"/>
      <c r="M80" s="113"/>
      <c r="N80" s="113"/>
      <c r="O80" s="113"/>
      <c r="P80" s="113"/>
      <c r="Q80" s="113"/>
    </row>
    <row r="81" spans="1:17" ht="14.15" customHeight="1" x14ac:dyDescent="0.25">
      <c r="A81" s="11"/>
      <c r="B81" s="104" t="s">
        <v>153</v>
      </c>
      <c r="C81" s="104"/>
      <c r="D81" s="104"/>
      <c r="E81" s="104"/>
      <c r="F81" s="104"/>
      <c r="G81" s="104"/>
      <c r="H81" s="104"/>
      <c r="I81" s="104"/>
      <c r="J81" s="11"/>
      <c r="K81" s="101" t="str">
        <f>IFERROR(VLOOKUP($K$11,Blad4!$A$5:$BJ$123,38,),"")</f>
        <v/>
      </c>
      <c r="L81" s="101"/>
      <c r="M81" s="101"/>
      <c r="N81" s="101"/>
      <c r="O81" s="101"/>
      <c r="P81" s="101"/>
      <c r="Q81" s="101"/>
    </row>
    <row r="82" spans="1:17" ht="14.15" customHeight="1" x14ac:dyDescent="0.25">
      <c r="A82" s="11"/>
      <c r="B82" s="104"/>
      <c r="C82" s="104"/>
      <c r="D82" s="104"/>
      <c r="E82" s="104"/>
      <c r="F82" s="104"/>
      <c r="G82" s="104"/>
      <c r="H82" s="104"/>
      <c r="I82" s="104"/>
      <c r="J82" s="11"/>
      <c r="K82" s="12"/>
      <c r="L82" s="12"/>
      <c r="M82" s="12"/>
      <c r="N82" s="12"/>
      <c r="O82" s="12"/>
      <c r="P82" s="12"/>
      <c r="Q82" s="12"/>
    </row>
    <row r="83" spans="1:17" ht="14.15" customHeight="1" x14ac:dyDescent="0.25">
      <c r="A83" s="115" t="s">
        <v>187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38"/>
      <c r="P83" s="39"/>
      <c r="Q83" s="39"/>
    </row>
    <row r="84" spans="1:17" ht="14.15" customHeight="1" x14ac:dyDescent="0.25">
      <c r="A84" s="43" t="s">
        <v>188</v>
      </c>
      <c r="B84" s="44"/>
      <c r="C84" s="44"/>
      <c r="D84" s="44"/>
      <c r="E84" s="44"/>
      <c r="F84" s="44"/>
      <c r="G84" s="44"/>
      <c r="H84" s="44"/>
      <c r="I84" s="44"/>
      <c r="J84" s="43"/>
      <c r="K84" s="44"/>
      <c r="L84" s="44"/>
      <c r="M84" s="44"/>
      <c r="N84" s="44"/>
      <c r="O84" s="44"/>
      <c r="P84" s="39"/>
      <c r="Q84" s="39"/>
    </row>
    <row r="85" spans="1:17" ht="14.15" customHeight="1" x14ac:dyDescent="0.25">
      <c r="A85" s="42"/>
      <c r="B85" s="41"/>
      <c r="C85" s="41"/>
      <c r="D85" s="41"/>
      <c r="E85" s="41"/>
      <c r="F85" s="41"/>
      <c r="G85" s="41"/>
      <c r="H85" s="41"/>
      <c r="I85" s="41"/>
      <c r="J85" s="42"/>
      <c r="K85" s="39"/>
      <c r="L85" s="39"/>
      <c r="M85" s="39"/>
      <c r="N85" s="39"/>
      <c r="O85" s="39"/>
      <c r="P85" s="39"/>
      <c r="Q85" s="39"/>
    </row>
    <row r="86" spans="1:17" ht="14.15" customHeight="1" x14ac:dyDescent="0.25">
      <c r="A86" s="11"/>
      <c r="B86" s="104" t="s">
        <v>175</v>
      </c>
      <c r="C86" s="104"/>
      <c r="D86" s="104"/>
      <c r="E86" s="104"/>
      <c r="F86" s="104"/>
      <c r="G86" s="104"/>
      <c r="H86" s="104"/>
      <c r="I86" s="104"/>
      <c r="J86" s="11"/>
      <c r="K86" s="77" t="str">
        <f>IFERROR(VLOOKUP($K$11,Blad4!$A$5:$BJ$123,39,),"")</f>
        <v/>
      </c>
      <c r="L86" s="77"/>
      <c r="M86" s="77"/>
      <c r="N86" s="77"/>
      <c r="O86" s="77"/>
      <c r="P86" s="77"/>
      <c r="Q86" s="77"/>
    </row>
    <row r="87" spans="1:17" ht="14.15" customHeight="1" x14ac:dyDescent="0.25">
      <c r="A87" s="11"/>
      <c r="B87" s="104"/>
      <c r="C87" s="104"/>
      <c r="D87" s="104"/>
      <c r="E87" s="104"/>
      <c r="F87" s="104"/>
      <c r="G87" s="104"/>
      <c r="H87" s="104"/>
      <c r="I87" s="104"/>
      <c r="J87" s="11"/>
      <c r="K87" s="77"/>
      <c r="L87" s="77"/>
      <c r="M87" s="77"/>
      <c r="N87" s="77"/>
      <c r="O87" s="77"/>
      <c r="P87" s="77"/>
      <c r="Q87" s="77"/>
    </row>
    <row r="88" spans="1:17" ht="14.15" customHeight="1" x14ac:dyDescent="0.25">
      <c r="A88" s="42"/>
      <c r="B88" s="41"/>
      <c r="C88" s="41"/>
      <c r="D88" s="41"/>
      <c r="E88" s="41"/>
      <c r="F88" s="41"/>
      <c r="G88" s="41"/>
      <c r="H88" s="41"/>
      <c r="I88" s="41"/>
      <c r="J88" s="42"/>
      <c r="K88" s="39"/>
      <c r="L88" s="39"/>
      <c r="M88" s="39"/>
      <c r="N88" s="39"/>
      <c r="O88" s="39"/>
      <c r="P88" s="39"/>
      <c r="Q88" s="39"/>
    </row>
    <row r="89" spans="1:17" ht="14.15" customHeight="1" x14ac:dyDescent="0.25">
      <c r="A89" s="45"/>
      <c r="B89" s="112" t="s">
        <v>189</v>
      </c>
      <c r="C89" s="112"/>
      <c r="D89" s="112"/>
      <c r="E89" s="112"/>
      <c r="F89" s="112"/>
      <c r="G89" s="112"/>
      <c r="H89" s="112"/>
      <c r="I89" s="112"/>
      <c r="J89" s="45"/>
      <c r="K89" s="101" t="str">
        <f>IFERROR(VLOOKUP($K$11,Blad4!$A$5:$BJ$123,41,),"")</f>
        <v/>
      </c>
      <c r="L89" s="101"/>
      <c r="M89" s="101"/>
      <c r="N89" s="101"/>
      <c r="O89" s="101"/>
      <c r="P89" s="47"/>
      <c r="Q89" s="47"/>
    </row>
    <row r="90" spans="1:17" ht="14.15" customHeight="1" x14ac:dyDescent="0.25">
      <c r="A90" s="43"/>
      <c r="B90" s="112" t="s">
        <v>190</v>
      </c>
      <c r="C90" s="112"/>
      <c r="D90" s="112"/>
      <c r="E90" s="112"/>
      <c r="F90" s="112"/>
      <c r="G90" s="112"/>
      <c r="H90" s="112"/>
      <c r="I90" s="46"/>
      <c r="J90" s="43"/>
      <c r="K90" s="102" t="str">
        <f>IFERROR(VLOOKUP($K$11,Blad4!$A$5:$BJ$123,49,),"")</f>
        <v/>
      </c>
      <c r="L90" s="102"/>
      <c r="M90" s="102"/>
      <c r="N90" s="102"/>
      <c r="O90" s="102"/>
      <c r="P90" s="102"/>
      <c r="Q90" s="47"/>
    </row>
    <row r="91" spans="1:17" ht="14.15" customHeight="1" x14ac:dyDescent="0.25">
      <c r="A91" s="43"/>
      <c r="B91" s="48"/>
      <c r="C91" s="48"/>
      <c r="D91" s="48"/>
      <c r="E91" s="48"/>
      <c r="F91" s="48"/>
      <c r="G91" s="48"/>
      <c r="H91" s="48"/>
      <c r="I91" s="46"/>
      <c r="J91" s="43"/>
      <c r="K91" s="102"/>
      <c r="L91" s="102"/>
      <c r="M91" s="102"/>
      <c r="N91" s="102"/>
      <c r="O91" s="102"/>
      <c r="P91" s="102"/>
      <c r="Q91" s="38"/>
    </row>
    <row r="92" spans="1:17" ht="14.15" customHeight="1" x14ac:dyDescent="0.25">
      <c r="A92" s="30" t="s">
        <v>194</v>
      </c>
      <c r="B92" s="48"/>
      <c r="C92" s="48"/>
      <c r="D92" s="48"/>
      <c r="E92" s="48"/>
      <c r="F92" s="48"/>
      <c r="G92" s="48"/>
      <c r="H92" s="48"/>
      <c r="I92" s="46"/>
      <c r="J92" s="43"/>
      <c r="K92" s="38"/>
      <c r="L92" s="38"/>
      <c r="M92" s="38"/>
      <c r="N92" s="38"/>
      <c r="O92" s="38"/>
      <c r="P92" s="38"/>
      <c r="Q92" s="38"/>
    </row>
    <row r="93" spans="1:17" ht="14.15" customHeight="1" x14ac:dyDescent="0.25">
      <c r="A93" s="43"/>
      <c r="B93" s="48"/>
      <c r="C93" s="48"/>
      <c r="D93" s="48"/>
      <c r="E93" s="48"/>
      <c r="F93" s="48"/>
      <c r="G93" s="48"/>
      <c r="H93" s="48"/>
      <c r="I93" s="46"/>
      <c r="J93" s="43"/>
      <c r="K93" s="38"/>
      <c r="L93" s="38"/>
      <c r="M93" s="38"/>
      <c r="N93" s="38"/>
      <c r="O93" s="38"/>
      <c r="P93" s="38"/>
      <c r="Q93" s="38"/>
    </row>
    <row r="94" spans="1:17" ht="14.15" customHeight="1" x14ac:dyDescent="0.25">
      <c r="A94" s="43"/>
      <c r="B94" s="48" t="s">
        <v>195</v>
      </c>
      <c r="C94" s="48"/>
      <c r="D94" s="48"/>
      <c r="E94" s="48"/>
      <c r="F94" s="48"/>
      <c r="G94" s="48"/>
      <c r="H94" s="48"/>
      <c r="I94" s="46"/>
      <c r="J94" s="43"/>
      <c r="K94" s="101" t="str">
        <f>IFERROR(VLOOKUP($K$11,Blad4!$A$5:$BJ$123,51,),"")</f>
        <v/>
      </c>
      <c r="L94" s="101"/>
      <c r="M94" s="101"/>
      <c r="N94" s="101"/>
      <c r="O94" s="101"/>
      <c r="P94" s="101"/>
      <c r="Q94" s="77"/>
    </row>
    <row r="95" spans="1:17" ht="14.15" customHeight="1" x14ac:dyDescent="0.25">
      <c r="A95" s="43"/>
      <c r="B95" s="48" t="s">
        <v>196</v>
      </c>
      <c r="C95" s="48"/>
      <c r="D95" s="48"/>
      <c r="E95" s="48"/>
      <c r="F95" s="48"/>
      <c r="G95" s="48"/>
      <c r="H95" s="48"/>
      <c r="I95" s="46"/>
      <c r="J95" s="43"/>
      <c r="K95" s="101" t="str">
        <f>IFERROR(VLOOKUP($K$11,Blad4!$A$5:$BJ$123,61,),"")</f>
        <v/>
      </c>
      <c r="L95" s="101"/>
      <c r="M95" s="101"/>
      <c r="N95" s="101"/>
      <c r="O95" s="77"/>
      <c r="P95" s="77"/>
      <c r="Q95" s="77"/>
    </row>
    <row r="96" spans="1:17" ht="14.15" customHeight="1" x14ac:dyDescent="0.25">
      <c r="A96" s="49"/>
      <c r="B96" s="48"/>
      <c r="C96" s="48"/>
      <c r="D96" s="48"/>
      <c r="E96" s="48"/>
      <c r="F96" s="48"/>
      <c r="G96" s="48"/>
      <c r="H96" s="48"/>
      <c r="I96" s="46"/>
      <c r="J96" s="43"/>
      <c r="K96" s="38"/>
      <c r="L96" s="38"/>
      <c r="M96" s="38"/>
      <c r="N96" s="38"/>
      <c r="O96" s="38"/>
      <c r="P96" s="38"/>
      <c r="Q96" s="38"/>
    </row>
    <row r="97" spans="1:17" ht="14.15" customHeight="1" x14ac:dyDescent="0.25">
      <c r="A97" s="49" t="s">
        <v>197</v>
      </c>
      <c r="B97" s="48"/>
      <c r="C97" s="48"/>
      <c r="D97" s="48"/>
      <c r="E97" s="48"/>
      <c r="F97" s="48"/>
      <c r="G97" s="48"/>
      <c r="H97" s="48"/>
      <c r="I97" s="46"/>
      <c r="J97" s="43"/>
      <c r="K97" s="38"/>
      <c r="L97" s="38"/>
      <c r="M97" s="38"/>
      <c r="N97" s="38"/>
      <c r="O97" s="38"/>
      <c r="P97" s="38"/>
      <c r="Q97" s="38"/>
    </row>
    <row r="98" spans="1:17" ht="14.15" customHeight="1" x14ac:dyDescent="0.25">
      <c r="A98" s="43"/>
      <c r="B98" s="48" t="s">
        <v>198</v>
      </c>
      <c r="C98" s="48"/>
      <c r="D98" s="48"/>
      <c r="E98" s="48"/>
      <c r="F98" s="48"/>
      <c r="G98" s="48"/>
      <c r="H98" s="48"/>
      <c r="I98" s="46"/>
      <c r="J98" s="43"/>
      <c r="K98" s="101" t="str">
        <f>IFERROR(VLOOKUP($K$11,Blad4!$A$5:$BJ$123,52,),"")</f>
        <v/>
      </c>
      <c r="L98" s="101"/>
      <c r="M98" s="101"/>
      <c r="N98" s="101"/>
      <c r="O98" s="101"/>
      <c r="P98" s="101"/>
      <c r="Q98" s="77"/>
    </row>
    <row r="99" spans="1:17" ht="14.15" customHeight="1" x14ac:dyDescent="0.25">
      <c r="A99" s="43"/>
      <c r="B99" s="111" t="s">
        <v>134</v>
      </c>
      <c r="C99" s="111"/>
      <c r="D99" s="111"/>
      <c r="E99" s="111"/>
      <c r="F99" s="111"/>
      <c r="G99" s="111"/>
      <c r="H99" s="111"/>
      <c r="I99" s="111"/>
      <c r="J99" s="43"/>
      <c r="K99" s="102"/>
      <c r="L99" s="102"/>
      <c r="M99" s="102"/>
      <c r="N99" s="102"/>
      <c r="O99" s="102"/>
      <c r="P99" s="102"/>
      <c r="Q99" s="102"/>
    </row>
    <row r="100" spans="1:17" ht="14.15" customHeight="1" x14ac:dyDescent="0.25">
      <c r="A100" s="43"/>
      <c r="B100" s="111"/>
      <c r="C100" s="111"/>
      <c r="D100" s="111"/>
      <c r="E100" s="111"/>
      <c r="F100" s="111"/>
      <c r="G100" s="111"/>
      <c r="H100" s="111"/>
      <c r="I100" s="111"/>
      <c r="J100" s="43"/>
      <c r="K100" s="101" t="str">
        <f>IFERROR(VLOOKUP($K$11,Blad4!$A$5:$BJ$123,53,),"")</f>
        <v/>
      </c>
      <c r="L100" s="101"/>
      <c r="M100" s="101"/>
      <c r="N100" s="101"/>
      <c r="O100" s="101"/>
      <c r="P100" s="101"/>
      <c r="Q100" s="38"/>
    </row>
    <row r="101" spans="1:17" ht="14.15" customHeight="1" x14ac:dyDescent="0.25">
      <c r="A101" s="43"/>
      <c r="B101" s="48" t="s">
        <v>136</v>
      </c>
      <c r="C101" s="48"/>
      <c r="D101" s="48"/>
      <c r="E101" s="48"/>
      <c r="F101" s="48"/>
      <c r="G101" s="48"/>
      <c r="H101" s="48"/>
      <c r="I101" s="46"/>
      <c r="J101" s="43"/>
      <c r="K101" s="101" t="str">
        <f>IFERROR(VLOOKUP($K$11,Blad4!$A$5:$BL$123,50,),"")</f>
        <v/>
      </c>
      <c r="L101" s="101"/>
      <c r="M101" s="101"/>
      <c r="N101" s="101"/>
      <c r="O101" s="101"/>
      <c r="P101" s="101"/>
      <c r="Q101" s="77"/>
    </row>
    <row r="102" spans="1:17" ht="14.15" customHeight="1" x14ac:dyDescent="0.25">
      <c r="A102" s="43"/>
      <c r="B102" s="48" t="s">
        <v>148</v>
      </c>
      <c r="C102" s="48"/>
      <c r="D102" s="48"/>
      <c r="E102" s="48"/>
      <c r="F102" s="48"/>
      <c r="G102" s="48"/>
      <c r="H102" s="48"/>
      <c r="I102" s="46"/>
      <c r="J102" s="43"/>
      <c r="K102" s="101" t="str">
        <f>IFERROR(VLOOKUP($K$11,Blad4!$A$5:$BJ$123,54,),"")</f>
        <v/>
      </c>
      <c r="L102" s="101"/>
      <c r="M102" s="101"/>
      <c r="N102" s="101"/>
      <c r="O102" s="101"/>
      <c r="P102" s="101"/>
      <c r="Q102" s="77"/>
    </row>
    <row r="103" spans="1:17" ht="14.15" customHeight="1" x14ac:dyDescent="0.25">
      <c r="A103" s="43"/>
      <c r="B103" s="48" t="s">
        <v>161</v>
      </c>
      <c r="C103" s="48"/>
      <c r="D103" s="48"/>
      <c r="E103" s="48"/>
      <c r="F103" s="48"/>
      <c r="G103" s="48"/>
      <c r="H103" s="48"/>
      <c r="I103" s="46"/>
      <c r="J103" s="43"/>
      <c r="K103" s="102" t="str">
        <f>IFERROR(VLOOKUP($K$11,Blad4!$A$5:$BJ$123,55,),"")</f>
        <v/>
      </c>
      <c r="L103" s="102"/>
      <c r="M103" s="102"/>
      <c r="N103" s="102"/>
      <c r="O103" s="102"/>
      <c r="P103" s="102"/>
      <c r="Q103" s="39"/>
    </row>
    <row r="104" spans="1:17" ht="14.15" customHeight="1" x14ac:dyDescent="0.25">
      <c r="A104" s="43"/>
      <c r="B104" s="48"/>
      <c r="C104" s="48"/>
      <c r="D104" s="48"/>
      <c r="E104" s="48"/>
      <c r="F104" s="48"/>
      <c r="G104" s="48"/>
      <c r="H104" s="48"/>
      <c r="I104" s="46"/>
      <c r="J104" s="43"/>
      <c r="K104" s="102"/>
      <c r="L104" s="102"/>
      <c r="M104" s="102"/>
      <c r="N104" s="102"/>
      <c r="O104" s="102"/>
      <c r="P104" s="102"/>
      <c r="Q104" s="39"/>
    </row>
    <row r="105" spans="1:17" ht="14.15" customHeight="1" x14ac:dyDescent="0.25">
      <c r="A105" s="43"/>
      <c r="B105" s="104" t="s">
        <v>155</v>
      </c>
      <c r="C105" s="104"/>
      <c r="D105" s="104"/>
      <c r="E105" s="104"/>
      <c r="F105" s="104"/>
      <c r="G105" s="104"/>
      <c r="H105" s="104"/>
      <c r="I105" s="104"/>
      <c r="J105" s="43"/>
      <c r="K105" s="77"/>
      <c r="L105" s="77"/>
      <c r="M105" s="77"/>
      <c r="N105" s="77"/>
      <c r="O105" s="77"/>
      <c r="P105" s="77"/>
      <c r="Q105" s="77"/>
    </row>
    <row r="106" spans="1:17" ht="14.15" customHeight="1" x14ac:dyDescent="0.25">
      <c r="A106" s="43"/>
      <c r="B106" s="104"/>
      <c r="C106" s="104"/>
      <c r="D106" s="104"/>
      <c r="E106" s="104"/>
      <c r="F106" s="104"/>
      <c r="G106" s="104"/>
      <c r="H106" s="104"/>
      <c r="I106" s="104"/>
      <c r="J106" s="43"/>
      <c r="K106" s="101" t="str">
        <f>IFERROR(VLOOKUP($K$11,Blad4!$A$5:$BL$123,63,),"")</f>
        <v/>
      </c>
      <c r="L106" s="101"/>
      <c r="M106" s="101"/>
      <c r="N106" s="101"/>
      <c r="O106" s="101"/>
      <c r="P106" s="101"/>
      <c r="Q106" s="76"/>
    </row>
    <row r="107" spans="1:17" ht="14.15" customHeight="1" x14ac:dyDescent="0.25">
      <c r="A107" s="43"/>
      <c r="B107" s="103" t="s">
        <v>150</v>
      </c>
      <c r="C107" s="103"/>
      <c r="D107" s="103"/>
      <c r="E107" s="103"/>
      <c r="F107" s="103"/>
      <c r="G107" s="103"/>
      <c r="H107" s="103"/>
      <c r="I107" s="103"/>
      <c r="J107" s="43"/>
      <c r="K107" s="101" t="str">
        <f>IFERROR(VLOOKUP($K$11,Blad4!$A$5:$BJ$123,57,),"")</f>
        <v/>
      </c>
      <c r="L107" s="101"/>
      <c r="M107" s="101"/>
      <c r="N107" s="101"/>
      <c r="O107" s="101"/>
      <c r="P107" s="101"/>
      <c r="Q107" s="76"/>
    </row>
    <row r="108" spans="1:17" ht="14.15" customHeight="1" x14ac:dyDescent="0.25">
      <c r="A108" s="43"/>
      <c r="B108" s="103" t="s">
        <v>151</v>
      </c>
      <c r="C108" s="103"/>
      <c r="D108" s="103"/>
      <c r="E108" s="103"/>
      <c r="F108" s="103"/>
      <c r="G108" s="103"/>
      <c r="H108" s="103"/>
      <c r="I108" s="103"/>
      <c r="J108" s="43"/>
      <c r="K108" s="101" t="str">
        <f>IFERROR(VLOOKUP($K$11,Blad4!$A$5:$BJ$123,58,),"")</f>
        <v/>
      </c>
      <c r="L108" s="101"/>
      <c r="M108" s="101"/>
      <c r="N108" s="101"/>
      <c r="O108" s="101"/>
      <c r="P108" s="101"/>
      <c r="Q108" s="76"/>
    </row>
    <row r="109" spans="1:17" ht="14.15" customHeight="1" x14ac:dyDescent="0.25">
      <c r="A109" s="43"/>
      <c r="B109" s="103" t="s">
        <v>152</v>
      </c>
      <c r="C109" s="103"/>
      <c r="D109" s="103"/>
      <c r="E109" s="103"/>
      <c r="F109" s="103"/>
      <c r="G109" s="103"/>
      <c r="H109" s="103"/>
      <c r="I109" s="103"/>
      <c r="J109" s="43"/>
      <c r="K109" s="101" t="str">
        <f>IFERROR(VLOOKUP($K$11,Blad4!$A$5:$BJ$123,59,),"")</f>
        <v/>
      </c>
      <c r="L109" s="101"/>
      <c r="M109" s="101"/>
      <c r="N109" s="101"/>
      <c r="O109" s="101"/>
      <c r="P109" s="101"/>
      <c r="Q109" s="101"/>
    </row>
    <row r="110" spans="1:17" ht="14.15" customHeight="1" x14ac:dyDescent="0.25">
      <c r="A110" s="43"/>
      <c r="B110" s="104" t="s">
        <v>175</v>
      </c>
      <c r="C110" s="104"/>
      <c r="D110" s="104"/>
      <c r="E110" s="104"/>
      <c r="F110" s="104"/>
      <c r="G110" s="104"/>
      <c r="H110" s="104"/>
      <c r="I110" s="104"/>
      <c r="J110" s="43"/>
      <c r="K110" s="77"/>
      <c r="L110" s="76"/>
      <c r="M110" s="76"/>
      <c r="N110" s="76"/>
      <c r="O110" s="76"/>
      <c r="P110" s="76"/>
      <c r="Q110" s="76"/>
    </row>
    <row r="111" spans="1:17" ht="14.15" customHeight="1" x14ac:dyDescent="0.25">
      <c r="A111" s="43"/>
      <c r="B111" s="104"/>
      <c r="C111" s="104"/>
      <c r="D111" s="104"/>
      <c r="E111" s="104"/>
      <c r="F111" s="104"/>
      <c r="G111" s="104"/>
      <c r="H111" s="104"/>
      <c r="I111" s="104"/>
      <c r="J111" s="43"/>
      <c r="K111" s="101" t="str">
        <f>IFERROR(VLOOKUP($K$11,Blad4!$A$5:$BJ$123,62,),"")</f>
        <v/>
      </c>
      <c r="L111" s="101"/>
      <c r="M111" s="101"/>
      <c r="N111" s="101"/>
      <c r="O111" s="101"/>
      <c r="P111" s="101"/>
      <c r="Q111" s="101"/>
    </row>
    <row r="112" spans="1:17" ht="14.15" customHeight="1" x14ac:dyDescent="0.25">
      <c r="A112" s="43"/>
      <c r="B112" s="112" t="s">
        <v>189</v>
      </c>
      <c r="C112" s="112"/>
      <c r="D112" s="112"/>
      <c r="E112" s="112"/>
      <c r="F112" s="112"/>
      <c r="G112" s="112"/>
      <c r="H112" s="112"/>
      <c r="I112" s="112"/>
      <c r="J112" s="43"/>
      <c r="K112" s="101" t="str">
        <f>IFERROR(VLOOKUP($K$11,Blad4!$A$5:$BJ$123,41,),"")</f>
        <v/>
      </c>
      <c r="L112" s="101"/>
      <c r="M112" s="101"/>
      <c r="N112" s="101"/>
      <c r="O112" s="101"/>
      <c r="P112" s="101"/>
      <c r="Q112" s="76"/>
    </row>
    <row r="113" spans="1:17" ht="14.15" customHeight="1" x14ac:dyDescent="0.25">
      <c r="A113" s="43"/>
      <c r="B113" s="112" t="s">
        <v>190</v>
      </c>
      <c r="C113" s="112"/>
      <c r="D113" s="112"/>
      <c r="E113" s="112"/>
      <c r="F113" s="112"/>
      <c r="G113" s="112"/>
      <c r="H113" s="112"/>
      <c r="I113" s="46"/>
      <c r="J113" s="43"/>
      <c r="K113" s="102" t="str">
        <f>IFERROR(VLOOKUP($K$11,Blad4!$A$5:$BJ$123,49,),"")</f>
        <v/>
      </c>
      <c r="L113" s="102"/>
      <c r="M113" s="102"/>
      <c r="N113" s="102"/>
      <c r="O113" s="102"/>
      <c r="P113" s="102"/>
      <c r="Q113" s="76"/>
    </row>
    <row r="114" spans="1:17" ht="14.15" customHeight="1" x14ac:dyDescent="0.25">
      <c r="A114" s="43"/>
      <c r="B114" s="41"/>
      <c r="C114" s="41"/>
      <c r="D114" s="41"/>
      <c r="E114" s="41"/>
      <c r="F114" s="41"/>
      <c r="G114" s="41"/>
      <c r="H114" s="41"/>
      <c r="I114" s="41"/>
      <c r="J114" s="43"/>
      <c r="K114" s="102"/>
      <c r="L114" s="102"/>
      <c r="M114" s="102"/>
      <c r="N114" s="102"/>
      <c r="O114" s="102"/>
      <c r="P114" s="102"/>
      <c r="Q114" s="38"/>
    </row>
    <row r="115" spans="1:17" ht="14.15" customHeight="1" x14ac:dyDescent="0.25">
      <c r="A115" s="36" t="s">
        <v>182</v>
      </c>
      <c r="B115" s="33"/>
      <c r="C115" s="3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38"/>
    </row>
    <row r="116" spans="1:17" ht="14.1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38"/>
    </row>
    <row r="117" spans="1:17" ht="14.15" customHeight="1" x14ac:dyDescent="0.25">
      <c r="A117" s="42"/>
      <c r="B117" s="34" t="s">
        <v>183</v>
      </c>
      <c r="C117" s="42"/>
      <c r="D117" s="42"/>
      <c r="E117" s="42"/>
      <c r="F117" s="42"/>
      <c r="G117" s="42"/>
      <c r="H117" s="42"/>
      <c r="I117" s="42"/>
      <c r="J117" s="42"/>
      <c r="K117" s="101" t="str">
        <f>IFERROR(VLOOKUP($K$11,Blad4!$A$5:$BL$123,42,),"")</f>
        <v/>
      </c>
      <c r="L117" s="101"/>
      <c r="M117" s="101"/>
      <c r="N117" s="101"/>
      <c r="O117" s="101"/>
      <c r="P117" s="101"/>
      <c r="Q117" s="38"/>
    </row>
    <row r="118" spans="1:17" ht="14.15" customHeight="1" x14ac:dyDescent="0.25">
      <c r="A118" s="39"/>
      <c r="B118" s="34" t="s">
        <v>184</v>
      </c>
      <c r="C118" s="42"/>
      <c r="D118" s="42"/>
      <c r="E118" s="42"/>
      <c r="F118" s="42"/>
      <c r="G118" s="42"/>
      <c r="H118" s="42"/>
      <c r="I118" s="42"/>
      <c r="J118" s="42"/>
      <c r="K118" s="101" t="str">
        <f>IFERROR(VLOOKUP($K$11,Blad4!$A$5:$BL$123,43,),"")</f>
        <v/>
      </c>
      <c r="L118" s="101"/>
      <c r="M118" s="101"/>
      <c r="N118" s="101"/>
      <c r="O118" s="101"/>
      <c r="P118" s="101"/>
      <c r="Q118" s="38"/>
    </row>
    <row r="119" spans="1:17" ht="14.15" customHeight="1" x14ac:dyDescent="0.25">
      <c r="A119" s="19"/>
      <c r="B119" s="34" t="s">
        <v>185</v>
      </c>
      <c r="C119" s="42"/>
      <c r="D119" s="42"/>
      <c r="E119" s="42"/>
      <c r="F119" s="42"/>
      <c r="G119" s="42"/>
      <c r="H119" s="42"/>
      <c r="I119" s="42"/>
      <c r="J119" s="42"/>
      <c r="K119" s="102" t="str">
        <f>IFERROR(VLOOKUP($K$11,Blad4!$A$5:$BL$123,44,),"")</f>
        <v/>
      </c>
      <c r="L119" s="102"/>
      <c r="M119" s="102"/>
      <c r="N119" s="102"/>
      <c r="O119" s="102"/>
      <c r="P119" s="102"/>
      <c r="Q119" s="102"/>
    </row>
    <row r="120" spans="1:17" ht="14.15" customHeight="1" x14ac:dyDescent="0.25">
      <c r="A120" s="19"/>
      <c r="B120" s="34"/>
      <c r="C120" s="78"/>
      <c r="D120" s="78"/>
      <c r="E120" s="78"/>
      <c r="F120" s="78"/>
      <c r="G120" s="78"/>
      <c r="H120" s="78"/>
      <c r="I120" s="78"/>
      <c r="J120" s="78"/>
      <c r="K120" s="102"/>
      <c r="L120" s="102"/>
      <c r="M120" s="102"/>
      <c r="N120" s="102"/>
      <c r="O120" s="102"/>
      <c r="P120" s="102"/>
      <c r="Q120" s="102"/>
    </row>
    <row r="121" spans="1:17" ht="14.15" customHeight="1" x14ac:dyDescent="0.25">
      <c r="A121" s="42"/>
      <c r="B121" s="33" t="s">
        <v>186</v>
      </c>
      <c r="C121" s="42"/>
      <c r="D121" s="42"/>
      <c r="E121" s="42"/>
      <c r="F121" s="42"/>
      <c r="G121" s="42"/>
      <c r="H121" s="42"/>
      <c r="I121" s="42"/>
      <c r="J121" s="42"/>
      <c r="K121" s="101" t="str">
        <f>IFERROR(VLOOKUP($K$11,Blad4!$A$5:$BL$123,45,),"")</f>
        <v/>
      </c>
      <c r="L121" s="101"/>
      <c r="M121" s="101"/>
      <c r="N121" s="101"/>
      <c r="O121" s="101"/>
      <c r="P121" s="101"/>
      <c r="Q121" s="38"/>
    </row>
    <row r="122" spans="1:17" ht="14.15" customHeight="1" x14ac:dyDescent="0.25">
      <c r="A122" s="42"/>
      <c r="B122" s="33" t="s">
        <v>181</v>
      </c>
      <c r="C122" s="37"/>
      <c r="D122" s="37"/>
      <c r="E122" s="37"/>
      <c r="F122" s="37"/>
      <c r="G122" s="37"/>
      <c r="H122" s="37"/>
      <c r="I122" s="37"/>
      <c r="J122" s="37"/>
      <c r="K122" s="101" t="str">
        <f>IFERROR(VLOOKUP($K$11,Blad4!$A$5:$BL$123,46,),"")</f>
        <v/>
      </c>
      <c r="L122" s="101"/>
      <c r="M122" s="101"/>
      <c r="N122" s="101"/>
      <c r="O122" s="101"/>
      <c r="P122" s="101"/>
      <c r="Q122" s="38"/>
    </row>
    <row r="135" ht="12.5" x14ac:dyDescent="0.25"/>
    <row r="136" ht="12.5" x14ac:dyDescent="0.25"/>
    <row r="137" ht="12.5" x14ac:dyDescent="0.25"/>
    <row r="138" ht="12.5" x14ac:dyDescent="0.25"/>
    <row r="139" ht="12.5" x14ac:dyDescent="0.25"/>
    <row r="140" ht="12.5" x14ac:dyDescent="0.25"/>
    <row r="141" ht="12.5" x14ac:dyDescent="0.25"/>
    <row r="142" ht="12.5" x14ac:dyDescent="0.25"/>
    <row r="143" ht="12.5" x14ac:dyDescent="0.25"/>
    <row r="144" ht="12.5" x14ac:dyDescent="0.25"/>
    <row r="145" ht="12.5" x14ac:dyDescent="0.25"/>
    <row r="146" ht="12.5" x14ac:dyDescent="0.25"/>
    <row r="147" ht="12.5" x14ac:dyDescent="0.25"/>
    <row r="148" ht="12.5" x14ac:dyDescent="0.25"/>
    <row r="149" ht="12.5" x14ac:dyDescent="0.25"/>
    <row r="150" ht="12.5" x14ac:dyDescent="0.25"/>
    <row r="151" ht="12.5" x14ac:dyDescent="0.25"/>
    <row r="152" ht="12.5" x14ac:dyDescent="0.25"/>
    <row r="153" ht="12.5" x14ac:dyDescent="0.25"/>
    <row r="154" ht="12.5" x14ac:dyDescent="0.25"/>
    <row r="155" ht="12.5" x14ac:dyDescent="0.25"/>
    <row r="156" ht="12.5" x14ac:dyDescent="0.25"/>
    <row r="157" ht="12.5" x14ac:dyDescent="0.25"/>
    <row r="158" ht="12.5" x14ac:dyDescent="0.25"/>
    <row r="159" ht="12.5" x14ac:dyDescent="0.25"/>
    <row r="160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</sheetData>
  <sheetProtection algorithmName="SHA-512" hashValue="pqtQzxr21Vj49r/KCqhVB1P8/XejbcEI3SqomDvVYtmb9xKFLY1gFsc0uIhoojuf3/2iQammlOg7Wx+IVIU8Yw==" saltValue="xUWWg3hrCQmQPNuaHmdW3Q==" spinCount="100000" sheet="1" objects="1" scenarios="1"/>
  <mergeCells count="104">
    <mergeCell ref="K17:Q17"/>
    <mergeCell ref="A18:Q18"/>
    <mergeCell ref="K19:Q19"/>
    <mergeCell ref="K20:Q20"/>
    <mergeCell ref="B28:I28"/>
    <mergeCell ref="K25:Q25"/>
    <mergeCell ref="B24:I24"/>
    <mergeCell ref="B78:I78"/>
    <mergeCell ref="B77:I77"/>
    <mergeCell ref="B71:I72"/>
    <mergeCell ref="B75:I76"/>
    <mergeCell ref="K76:Q76"/>
    <mergeCell ref="K71:Q73"/>
    <mergeCell ref="B20:I21"/>
    <mergeCell ref="B32:H33"/>
    <mergeCell ref="B70:I70"/>
    <mergeCell ref="B69:I69"/>
    <mergeCell ref="K77:Q77"/>
    <mergeCell ref="K78:Q78"/>
    <mergeCell ref="K43:L43"/>
    <mergeCell ref="M43:Q43"/>
    <mergeCell ref="K70:Q70"/>
    <mergeCell ref="B43:I43"/>
    <mergeCell ref="B42:I42"/>
    <mergeCell ref="K80:Q80"/>
    <mergeCell ref="B79:I79"/>
    <mergeCell ref="K32:L32"/>
    <mergeCell ref="M32:Q32"/>
    <mergeCell ref="K98:P98"/>
    <mergeCell ref="K100:P100"/>
    <mergeCell ref="K101:P101"/>
    <mergeCell ref="K102:P102"/>
    <mergeCell ref="A37:Q37"/>
    <mergeCell ref="B38:I39"/>
    <mergeCell ref="A45:N45"/>
    <mergeCell ref="B47:J48"/>
    <mergeCell ref="K48:N48"/>
    <mergeCell ref="K38:Q38"/>
    <mergeCell ref="B80:I80"/>
    <mergeCell ref="K79:Q79"/>
    <mergeCell ref="A83:N83"/>
    <mergeCell ref="B89:I89"/>
    <mergeCell ref="B90:H90"/>
    <mergeCell ref="B81:I82"/>
    <mergeCell ref="B107:I107"/>
    <mergeCell ref="B108:I108"/>
    <mergeCell ref="B109:I109"/>
    <mergeCell ref="K109:Q109"/>
    <mergeCell ref="K81:Q81"/>
    <mergeCell ref="B86:I87"/>
    <mergeCell ref="K89:O89"/>
    <mergeCell ref="K90:P91"/>
    <mergeCell ref="K94:P94"/>
    <mergeCell ref="K95:N95"/>
    <mergeCell ref="K106:P106"/>
    <mergeCell ref="K103:P104"/>
    <mergeCell ref="B3:M3"/>
    <mergeCell ref="B64:M64"/>
    <mergeCell ref="K75:Q75"/>
    <mergeCell ref="K30:Q30"/>
    <mergeCell ref="K34:Q34"/>
    <mergeCell ref="K42:Q42"/>
    <mergeCell ref="A6:Q8"/>
    <mergeCell ref="A9:P9"/>
    <mergeCell ref="K11:Q11"/>
    <mergeCell ref="K12:Q12"/>
    <mergeCell ref="K13:Q13"/>
    <mergeCell ref="B13:I13"/>
    <mergeCell ref="B12:I12"/>
    <mergeCell ref="B11:I11"/>
    <mergeCell ref="K14:Q14"/>
    <mergeCell ref="K24:L24"/>
    <mergeCell ref="K15:Q15"/>
    <mergeCell ref="K16:Q16"/>
    <mergeCell ref="B14:I14"/>
    <mergeCell ref="K26:L26"/>
    <mergeCell ref="K28:L28"/>
    <mergeCell ref="B23:I23"/>
    <mergeCell ref="B19:I19"/>
    <mergeCell ref="B17:I17"/>
    <mergeCell ref="B16:I16"/>
    <mergeCell ref="B15:I15"/>
    <mergeCell ref="K117:P117"/>
    <mergeCell ref="K118:P118"/>
    <mergeCell ref="K121:P121"/>
    <mergeCell ref="K122:P122"/>
    <mergeCell ref="K119:Q120"/>
    <mergeCell ref="K112:P112"/>
    <mergeCell ref="K111:Q111"/>
    <mergeCell ref="K108:P108"/>
    <mergeCell ref="K107:P107"/>
    <mergeCell ref="K113:P114"/>
    <mergeCell ref="B29:I29"/>
    <mergeCell ref="B27:I27"/>
    <mergeCell ref="B26:I26"/>
    <mergeCell ref="B25:I25"/>
    <mergeCell ref="B30:I31"/>
    <mergeCell ref="B99:I100"/>
    <mergeCell ref="K99:Q99"/>
    <mergeCell ref="B105:I106"/>
    <mergeCell ref="B113:H113"/>
    <mergeCell ref="B34:I34"/>
    <mergeCell ref="B110:I111"/>
    <mergeCell ref="B112:I112"/>
  </mergeCells>
  <conditionalFormatting sqref="K11">
    <cfRule type="cellIs" dxfId="15" priority="72" operator="equal">
      <formula>"Selecteer hier uw warmtepomp"</formula>
    </cfRule>
  </conditionalFormatting>
  <conditionalFormatting sqref="K13:Q15 K22:Q23 K24:K26 K42:Q42 K32 M32 K33:Q33 K39:Q40 K43:K44 M43:M44 M49:M63 K49:K63 K65:K67 M65:M67 K36:Q36 K27:L27 K35 N35:Q35 K29:L29 K28">
    <cfRule type="cellIs" dxfId="14" priority="71" operator="equal">
      <formula>"Niet van toepassing"</formula>
    </cfRule>
  </conditionalFormatting>
  <conditionalFormatting sqref="R11:Y12">
    <cfRule type="cellIs" dxfId="13" priority="70" operator="equal">
      <formula>"Niet van toepassing"</formula>
    </cfRule>
  </conditionalFormatting>
  <conditionalFormatting sqref="Q1:Q5">
    <cfRule type="cellIs" dxfId="12" priority="69" operator="equal">
      <formula>"Niet van toepassing"</formula>
    </cfRule>
  </conditionalFormatting>
  <conditionalFormatting sqref="K82 K85">
    <cfRule type="cellIs" dxfId="11" priority="60" operator="equal">
      <formula>"Non applicable"</formula>
    </cfRule>
  </conditionalFormatting>
  <conditionalFormatting sqref="K92:K93 K96:K97">
    <cfRule type="cellIs" dxfId="10" priority="53" operator="equal">
      <formula>"Niet van toepassing"</formula>
    </cfRule>
  </conditionalFormatting>
  <conditionalFormatting sqref="K38">
    <cfRule type="cellIs" dxfId="9" priority="28" operator="equal">
      <formula>"Niet van toepassing"</formula>
    </cfRule>
  </conditionalFormatting>
  <conditionalFormatting sqref="K48">
    <cfRule type="cellIs" dxfId="8" priority="29" operator="equal">
      <formula>"Niet van toepassing"</formula>
    </cfRule>
  </conditionalFormatting>
  <conditionalFormatting sqref="K46:K47 M46:M47">
    <cfRule type="cellIs" dxfId="7" priority="27" operator="equal">
      <formula>"Niet van toepassing"</formula>
    </cfRule>
  </conditionalFormatting>
  <conditionalFormatting sqref="K99">
    <cfRule type="cellIs" dxfId="6" priority="22" operator="equal">
      <formula>"Niet van toepassing"</formula>
    </cfRule>
  </conditionalFormatting>
  <conditionalFormatting sqref="M24">
    <cfRule type="cellIs" dxfId="5" priority="5" operator="equal">
      <formula>"Niet van toepassing"</formula>
    </cfRule>
  </conditionalFormatting>
  <conditionalFormatting sqref="M26:M29">
    <cfRule type="cellIs" dxfId="4" priority="4" operator="equal">
      <formula>"Niet van toepassing"</formula>
    </cfRule>
  </conditionalFormatting>
  <conditionalFormatting sqref="L35">
    <cfRule type="cellIs" dxfId="3" priority="3" operator="equal">
      <formula>"Niet van toepassing"</formula>
    </cfRule>
  </conditionalFormatting>
  <conditionalFormatting sqref="L69">
    <cfRule type="cellIs" dxfId="2" priority="1" operator="equal">
      <formula>"Niet van toepassing"</formula>
    </cfRule>
  </conditionalFormatting>
  <pageMargins left="0.7" right="0.7" top="0.75" bottom="0.75" header="0.3" footer="0.3"/>
  <pageSetup paperSize="9" scale="87" orientation="portrait" r:id="rId1"/>
  <headerFooter alignWithMargins="0">
    <oddFooter>&amp;L&amp;7Bosch Thermotechnology nv/sa
Zandvoortstraat 47
2800 Mechelen&amp;R&amp;7Pagina &amp;P van &amp;N</oddFooter>
  </headerFooter>
  <ignoredErrors>
    <ignoredError sqref="K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Blad4!$A$4:$A$123</xm:f>
          </x14:formula1>
          <xm:sqref>K11:Q11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40"/>
  <sheetViews>
    <sheetView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A129" sqref="A129"/>
    </sheetView>
  </sheetViews>
  <sheetFormatPr defaultRowHeight="12.5" x14ac:dyDescent="0.25"/>
  <cols>
    <col min="1" max="1" width="37.26953125" customWidth="1"/>
    <col min="2" max="2" width="8.26953125" customWidth="1"/>
    <col min="3" max="3" width="15" customWidth="1"/>
    <col min="4" max="4" width="22.81640625" customWidth="1"/>
    <col min="5" max="5" width="38.54296875" customWidth="1"/>
    <col min="6" max="6" width="32.54296875" customWidth="1"/>
    <col min="7" max="7" width="32.453125" customWidth="1"/>
    <col min="8" max="8" width="28.26953125" customWidth="1"/>
    <col min="9" max="9" width="32.453125" customWidth="1"/>
    <col min="10" max="10" width="32.54296875" customWidth="1"/>
    <col min="11" max="11" width="40.26953125" customWidth="1"/>
    <col min="12" max="12" width="11.453125" customWidth="1"/>
    <col min="13" max="13" width="10" bestFit="1" customWidth="1"/>
    <col min="14" max="14" width="9.26953125" bestFit="1" customWidth="1"/>
    <col min="15" max="15" width="9.453125" bestFit="1" customWidth="1"/>
    <col min="16" max="16" width="9.26953125" bestFit="1" customWidth="1"/>
    <col min="17" max="17" width="30" customWidth="1"/>
    <col min="18" max="18" width="13.54296875" customWidth="1"/>
    <col min="19" max="19" width="37.7265625" customWidth="1"/>
    <col min="20" max="20" width="27" customWidth="1"/>
    <col min="21" max="21" width="51.54296875" customWidth="1"/>
    <col min="22" max="22" width="40.81640625" customWidth="1"/>
    <col min="23" max="23" width="42.1796875" customWidth="1"/>
    <col min="24" max="24" width="38.1796875" customWidth="1"/>
    <col min="25" max="25" width="43.26953125" customWidth="1"/>
    <col min="26" max="26" width="63.26953125" customWidth="1"/>
    <col min="27" max="27" width="27" customWidth="1"/>
    <col min="28" max="28" width="24" customWidth="1"/>
    <col min="29" max="30" width="40.54296875" customWidth="1"/>
    <col min="31" max="32" width="32.81640625" customWidth="1"/>
    <col min="33" max="33" width="67" customWidth="1"/>
    <col min="34" max="34" width="23.7265625" customWidth="1"/>
    <col min="35" max="35" width="18.26953125" customWidth="1"/>
    <col min="36" max="36" width="24.7265625" customWidth="1"/>
    <col min="37" max="37" width="23.453125" customWidth="1"/>
    <col min="38" max="38" width="46.1796875" customWidth="1"/>
    <col min="39" max="39" width="68.7265625" customWidth="1"/>
    <col min="40" max="40" width="64.7265625" customWidth="1"/>
    <col min="41" max="41" width="21.26953125" customWidth="1"/>
    <col min="42" max="42" width="42.1796875" customWidth="1"/>
    <col min="43" max="43" width="22.54296875" customWidth="1"/>
    <col min="44" max="44" width="42.1796875" customWidth="1"/>
    <col min="45" max="45" width="10.26953125" customWidth="1"/>
    <col min="47" max="47" width="46.453125" customWidth="1"/>
    <col min="48" max="48" width="13.81640625" customWidth="1"/>
    <col min="49" max="49" width="31.7265625" customWidth="1"/>
    <col min="50" max="50" width="18.1796875" customWidth="1"/>
    <col min="51" max="51" width="26.54296875" customWidth="1"/>
    <col min="52" max="52" width="43.81640625" customWidth="1"/>
    <col min="53" max="53" width="46.54296875" customWidth="1"/>
    <col min="54" max="54" width="27.81640625" customWidth="1"/>
    <col min="55" max="55" width="35.7265625" customWidth="1"/>
    <col min="56" max="56" width="24" customWidth="1"/>
    <col min="57" max="57" width="18.81640625" customWidth="1"/>
    <col min="58" max="59" width="25.81640625" customWidth="1"/>
    <col min="60" max="60" width="28.26953125" customWidth="1"/>
    <col min="61" max="61" width="41.7265625" customWidth="1"/>
    <col min="62" max="62" width="38.81640625" customWidth="1"/>
    <col min="63" max="63" width="23.453125" customWidth="1"/>
  </cols>
  <sheetData>
    <row r="1" spans="1:63" ht="14.5" x14ac:dyDescent="0.35">
      <c r="A1" s="2"/>
      <c r="B1" s="2" t="s">
        <v>7</v>
      </c>
      <c r="C1" s="3"/>
      <c r="D1" s="3"/>
      <c r="E1" s="3"/>
      <c r="F1" s="3"/>
      <c r="G1" s="3"/>
      <c r="H1" s="3"/>
      <c r="I1" s="3"/>
      <c r="J1" s="3"/>
      <c r="K1" s="4"/>
      <c r="L1" s="4"/>
    </row>
    <row r="2" spans="1:63" s="23" customFormat="1" ht="14.5" x14ac:dyDescent="0.3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2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f>Z2+1</f>
        <v>27</v>
      </c>
      <c r="AB2" s="79">
        <f t="shared" ref="AB2:BK2" si="0">AA2+1</f>
        <v>28</v>
      </c>
      <c r="AC2" s="79">
        <f t="shared" si="0"/>
        <v>29</v>
      </c>
      <c r="AD2" s="79">
        <f t="shared" si="0"/>
        <v>30</v>
      </c>
      <c r="AE2" s="79">
        <f t="shared" si="0"/>
        <v>31</v>
      </c>
      <c r="AF2" s="79">
        <f t="shared" si="0"/>
        <v>32</v>
      </c>
      <c r="AG2" s="79">
        <f t="shared" si="0"/>
        <v>33</v>
      </c>
      <c r="AH2" s="79">
        <f t="shared" si="0"/>
        <v>34</v>
      </c>
      <c r="AI2" s="79">
        <f t="shared" si="0"/>
        <v>35</v>
      </c>
      <c r="AJ2" s="79">
        <f t="shared" si="0"/>
        <v>36</v>
      </c>
      <c r="AK2" s="79">
        <f t="shared" si="0"/>
        <v>37</v>
      </c>
      <c r="AL2" s="79">
        <f t="shared" si="0"/>
        <v>38</v>
      </c>
      <c r="AM2" s="79">
        <f t="shared" si="0"/>
        <v>39</v>
      </c>
      <c r="AN2" s="79">
        <f t="shared" si="0"/>
        <v>40</v>
      </c>
      <c r="AO2" s="79">
        <f t="shared" si="0"/>
        <v>41</v>
      </c>
      <c r="AP2" s="79">
        <f t="shared" si="0"/>
        <v>42</v>
      </c>
      <c r="AQ2" s="79">
        <f t="shared" si="0"/>
        <v>43</v>
      </c>
      <c r="AR2" s="79">
        <f t="shared" si="0"/>
        <v>44</v>
      </c>
      <c r="AS2" s="79">
        <f t="shared" si="0"/>
        <v>45</v>
      </c>
      <c r="AT2" s="79">
        <f t="shared" si="0"/>
        <v>46</v>
      </c>
      <c r="AU2" s="79">
        <f t="shared" si="0"/>
        <v>47</v>
      </c>
      <c r="AV2" s="79">
        <f t="shared" si="0"/>
        <v>48</v>
      </c>
      <c r="AW2" s="79">
        <f t="shared" si="0"/>
        <v>49</v>
      </c>
      <c r="AX2" s="79">
        <f t="shared" si="0"/>
        <v>50</v>
      </c>
      <c r="AY2" s="79">
        <f t="shared" si="0"/>
        <v>51</v>
      </c>
      <c r="AZ2" s="79">
        <f t="shared" si="0"/>
        <v>52</v>
      </c>
      <c r="BA2" s="79">
        <f t="shared" si="0"/>
        <v>53</v>
      </c>
      <c r="BB2" s="79">
        <f t="shared" si="0"/>
        <v>54</v>
      </c>
      <c r="BC2" s="79">
        <f t="shared" si="0"/>
        <v>55</v>
      </c>
      <c r="BD2" s="79">
        <f t="shared" si="0"/>
        <v>56</v>
      </c>
      <c r="BE2" s="79">
        <f t="shared" si="0"/>
        <v>57</v>
      </c>
      <c r="BF2" s="79">
        <f t="shared" si="0"/>
        <v>58</v>
      </c>
      <c r="BG2" s="79">
        <f t="shared" si="0"/>
        <v>59</v>
      </c>
      <c r="BH2" s="79">
        <f t="shared" si="0"/>
        <v>60</v>
      </c>
      <c r="BI2" s="79">
        <f t="shared" si="0"/>
        <v>61</v>
      </c>
      <c r="BJ2" s="79">
        <f t="shared" si="0"/>
        <v>62</v>
      </c>
      <c r="BK2" s="79">
        <f t="shared" si="0"/>
        <v>63</v>
      </c>
    </row>
    <row r="3" spans="1:63" ht="43.5" x14ac:dyDescent="0.35">
      <c r="A3" s="5" t="s">
        <v>9</v>
      </c>
      <c r="B3" s="5" t="s">
        <v>8</v>
      </c>
      <c r="C3" s="5" t="s">
        <v>10</v>
      </c>
      <c r="D3" s="5" t="s">
        <v>52</v>
      </c>
      <c r="E3" s="5" t="s">
        <v>50</v>
      </c>
      <c r="F3" s="6" t="s">
        <v>51</v>
      </c>
      <c r="G3" s="5" t="s">
        <v>11</v>
      </c>
      <c r="H3" s="6" t="s">
        <v>53</v>
      </c>
      <c r="I3" s="5" t="s">
        <v>154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6" t="s">
        <v>19</v>
      </c>
      <c r="R3" s="28" t="s">
        <v>167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4</v>
      </c>
      <c r="Y3" s="5" t="s">
        <v>25</v>
      </c>
      <c r="Z3" s="5" t="s">
        <v>26</v>
      </c>
      <c r="AA3" s="5" t="s">
        <v>9</v>
      </c>
      <c r="AB3" s="5" t="s">
        <v>52</v>
      </c>
      <c r="AC3" s="4" t="s">
        <v>27</v>
      </c>
      <c r="AD3" s="6" t="s">
        <v>51</v>
      </c>
      <c r="AE3" s="5" t="s">
        <v>12</v>
      </c>
      <c r="AF3" s="5" t="s">
        <v>29</v>
      </c>
      <c r="AG3" s="5" t="s">
        <v>28</v>
      </c>
      <c r="AH3" s="5" t="s">
        <v>30</v>
      </c>
      <c r="AI3" s="5" t="s">
        <v>31</v>
      </c>
      <c r="AJ3" s="5" t="s">
        <v>32</v>
      </c>
      <c r="AK3" s="5" t="s">
        <v>33</v>
      </c>
      <c r="AL3" s="5" t="s">
        <v>34</v>
      </c>
      <c r="AM3" s="5" t="s">
        <v>175</v>
      </c>
      <c r="AN3" s="5" t="s">
        <v>161</v>
      </c>
      <c r="AO3" s="6" t="s">
        <v>191</v>
      </c>
      <c r="AP3" s="5" t="s">
        <v>35</v>
      </c>
      <c r="AQ3" s="2" t="s">
        <v>36</v>
      </c>
      <c r="AR3" s="2" t="s">
        <v>37</v>
      </c>
      <c r="AS3" s="2" t="s">
        <v>38</v>
      </c>
      <c r="AT3" s="2" t="s">
        <v>6</v>
      </c>
      <c r="AU3" s="52" t="s">
        <v>142</v>
      </c>
      <c r="AV3" s="52" t="s">
        <v>206</v>
      </c>
      <c r="AW3" s="2" t="s">
        <v>192</v>
      </c>
      <c r="AX3" s="51" t="s">
        <v>207</v>
      </c>
      <c r="AY3" s="53" t="s">
        <v>219</v>
      </c>
      <c r="AZ3" s="54" t="s">
        <v>210</v>
      </c>
      <c r="BA3" s="54" t="s">
        <v>211</v>
      </c>
      <c r="BB3" s="54" t="s">
        <v>212</v>
      </c>
      <c r="BC3" s="54" t="s">
        <v>213</v>
      </c>
      <c r="BD3" s="6" t="s">
        <v>214</v>
      </c>
      <c r="BE3" s="5" t="s">
        <v>215</v>
      </c>
      <c r="BF3" s="6" t="s">
        <v>216</v>
      </c>
      <c r="BG3" s="6" t="s">
        <v>217</v>
      </c>
      <c r="BH3" s="55" t="s">
        <v>220</v>
      </c>
      <c r="BI3" s="6" t="s">
        <v>221</v>
      </c>
      <c r="BJ3" s="6" t="s">
        <v>222</v>
      </c>
      <c r="BK3" s="55" t="s">
        <v>369</v>
      </c>
    </row>
    <row r="4" spans="1:63" ht="14.5" x14ac:dyDescent="0.35">
      <c r="A4" s="5" t="s">
        <v>47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85"/>
      <c r="AL4" s="5"/>
      <c r="AM4" s="5"/>
      <c r="AP4" s="5"/>
      <c r="AQ4" s="2"/>
      <c r="AR4" s="2"/>
      <c r="AS4" s="2"/>
      <c r="AT4" s="2"/>
    </row>
    <row r="5" spans="1:63" ht="15" customHeight="1" x14ac:dyDescent="0.25">
      <c r="A5" s="26" t="s">
        <v>280</v>
      </c>
      <c r="B5" t="s">
        <v>279</v>
      </c>
      <c r="C5" t="s">
        <v>39</v>
      </c>
      <c r="D5" t="s">
        <v>0</v>
      </c>
      <c r="E5" t="s">
        <v>1</v>
      </c>
      <c r="F5" t="s">
        <v>1</v>
      </c>
      <c r="G5" t="s">
        <v>2</v>
      </c>
      <c r="H5" t="s">
        <v>54</v>
      </c>
      <c r="I5" t="s">
        <v>1</v>
      </c>
      <c r="J5">
        <v>2</v>
      </c>
      <c r="K5" t="s">
        <v>1</v>
      </c>
      <c r="L5" s="26">
        <v>123</v>
      </c>
      <c r="M5" s="26">
        <v>1.0999999999999999E-2</v>
      </c>
      <c r="N5" s="26">
        <v>5.0999999999999997E-2</v>
      </c>
      <c r="O5" s="26">
        <v>1.0999999999999999E-2</v>
      </c>
      <c r="P5" s="26">
        <v>0.1</v>
      </c>
      <c r="Q5" s="27">
        <v>55</v>
      </c>
      <c r="R5" s="26" t="s">
        <v>168</v>
      </c>
      <c r="S5" t="s">
        <v>3</v>
      </c>
      <c r="T5" s="1">
        <v>35</v>
      </c>
      <c r="U5" t="s">
        <v>48</v>
      </c>
      <c r="V5" t="s">
        <v>3</v>
      </c>
      <c r="W5" s="1">
        <v>7</v>
      </c>
      <c r="X5" s="1">
        <v>8</v>
      </c>
      <c r="Y5" t="s">
        <v>48</v>
      </c>
      <c r="Z5" t="s">
        <v>48</v>
      </c>
      <c r="AA5" t="str">
        <f>A5</f>
        <v>Compress 3000 AWES 2</v>
      </c>
      <c r="AB5" t="s">
        <v>0</v>
      </c>
      <c r="AC5" t="s">
        <v>1</v>
      </c>
      <c r="AD5" t="s">
        <v>1</v>
      </c>
      <c r="AE5">
        <f xml:space="preserve"> J5</f>
        <v>2</v>
      </c>
      <c r="AF5" t="s">
        <v>3</v>
      </c>
      <c r="AG5" s="26" t="s">
        <v>236</v>
      </c>
      <c r="AH5" t="s">
        <v>1</v>
      </c>
      <c r="AI5" t="s">
        <v>199</v>
      </c>
      <c r="AJ5" t="s">
        <v>3</v>
      </c>
      <c r="AK5" s="80" t="s">
        <v>200</v>
      </c>
      <c r="AL5" t="s">
        <v>3</v>
      </c>
      <c r="AM5" t="s">
        <v>1</v>
      </c>
      <c r="AN5" s="26" t="s">
        <v>236</v>
      </c>
      <c r="AO5" t="s">
        <v>3</v>
      </c>
      <c r="AP5" t="s">
        <v>3</v>
      </c>
      <c r="AQ5" t="s">
        <v>40</v>
      </c>
      <c r="AR5" t="s">
        <v>41</v>
      </c>
      <c r="AS5" t="s">
        <v>3</v>
      </c>
      <c r="AT5">
        <v>0.23</v>
      </c>
      <c r="AU5" t="s">
        <v>1</v>
      </c>
      <c r="AV5" t="s">
        <v>48</v>
      </c>
      <c r="AW5" t="s">
        <v>193</v>
      </c>
      <c r="AX5" t="s">
        <v>208</v>
      </c>
      <c r="AY5" t="s">
        <v>209</v>
      </c>
      <c r="AZ5" t="s">
        <v>1</v>
      </c>
      <c r="BA5" t="s">
        <v>1</v>
      </c>
      <c r="BB5" t="s">
        <v>3</v>
      </c>
      <c r="BC5" s="26" t="s">
        <v>236</v>
      </c>
      <c r="BD5" t="s">
        <v>1</v>
      </c>
      <c r="BE5" t="s">
        <v>199</v>
      </c>
      <c r="BF5" t="s">
        <v>3</v>
      </c>
      <c r="BG5" t="s">
        <v>218</v>
      </c>
      <c r="BH5" t="s">
        <v>209</v>
      </c>
      <c r="BI5" t="s">
        <v>1</v>
      </c>
      <c r="BJ5" t="s">
        <v>1</v>
      </c>
      <c r="BK5" t="s">
        <v>1</v>
      </c>
    </row>
    <row r="6" spans="1:63" x14ac:dyDescent="0.25">
      <c r="A6" s="26" t="s">
        <v>281</v>
      </c>
      <c r="B6" t="s">
        <v>279</v>
      </c>
      <c r="C6" t="s">
        <v>39</v>
      </c>
      <c r="D6" t="s">
        <v>0</v>
      </c>
      <c r="E6" t="s">
        <v>1</v>
      </c>
      <c r="F6" t="s">
        <v>1</v>
      </c>
      <c r="G6" t="s">
        <v>2</v>
      </c>
      <c r="H6" t="s">
        <v>54</v>
      </c>
      <c r="I6" t="s">
        <v>1</v>
      </c>
      <c r="J6">
        <v>4</v>
      </c>
      <c r="K6" t="s">
        <v>1</v>
      </c>
      <c r="L6" s="26">
        <v>124</v>
      </c>
      <c r="M6" s="26">
        <v>1.7000000000000001E-2</v>
      </c>
      <c r="N6" s="26">
        <v>0</v>
      </c>
      <c r="O6" s="26">
        <v>1.7000000000000001E-2</v>
      </c>
      <c r="P6" s="26">
        <v>1.6E-2</v>
      </c>
      <c r="Q6" s="27">
        <v>55</v>
      </c>
      <c r="R6" s="26" t="s">
        <v>168</v>
      </c>
      <c r="S6" t="s">
        <v>3</v>
      </c>
      <c r="T6" s="1">
        <v>35</v>
      </c>
      <c r="U6" t="s">
        <v>48</v>
      </c>
      <c r="V6" t="s">
        <v>3</v>
      </c>
      <c r="W6" s="1">
        <v>7</v>
      </c>
      <c r="X6" s="1">
        <v>8</v>
      </c>
      <c r="Y6" t="s">
        <v>48</v>
      </c>
      <c r="Z6" t="s">
        <v>48</v>
      </c>
      <c r="AA6" t="str">
        <f t="shared" ref="AA6:AA76" si="1">A6</f>
        <v>Compress 3000 AWES 4</v>
      </c>
      <c r="AB6" t="s">
        <v>0</v>
      </c>
      <c r="AC6" t="s">
        <v>1</v>
      </c>
      <c r="AD6" t="s">
        <v>1</v>
      </c>
      <c r="AE6">
        <f t="shared" ref="AE6:AE76" si="2" xml:space="preserve"> J6</f>
        <v>4</v>
      </c>
      <c r="AF6" t="s">
        <v>3</v>
      </c>
      <c r="AG6" s="26" t="s">
        <v>236</v>
      </c>
      <c r="AH6" t="s">
        <v>1</v>
      </c>
      <c r="AI6" t="s">
        <v>199</v>
      </c>
      <c r="AJ6" t="s">
        <v>3</v>
      </c>
      <c r="AK6" s="80" t="s">
        <v>200</v>
      </c>
      <c r="AL6" t="s">
        <v>3</v>
      </c>
      <c r="AM6" t="s">
        <v>1</v>
      </c>
      <c r="AN6" s="26" t="s">
        <v>236</v>
      </c>
      <c r="AO6" t="s">
        <v>3</v>
      </c>
      <c r="AP6" t="s">
        <v>3</v>
      </c>
      <c r="AQ6" t="s">
        <v>40</v>
      </c>
      <c r="AR6" t="s">
        <v>41</v>
      </c>
      <c r="AS6" t="s">
        <v>3</v>
      </c>
      <c r="AT6">
        <v>0.23</v>
      </c>
      <c r="AU6" t="s">
        <v>1</v>
      </c>
      <c r="AV6" t="s">
        <v>48</v>
      </c>
      <c r="AW6" t="s">
        <v>193</v>
      </c>
      <c r="AX6" t="s">
        <v>208</v>
      </c>
      <c r="AY6" t="s">
        <v>209</v>
      </c>
      <c r="AZ6" t="s">
        <v>1</v>
      </c>
      <c r="BA6" t="s">
        <v>1</v>
      </c>
      <c r="BB6" t="s">
        <v>3</v>
      </c>
      <c r="BC6" s="26" t="s">
        <v>236</v>
      </c>
      <c r="BD6" t="s">
        <v>1</v>
      </c>
      <c r="BE6" t="s">
        <v>199</v>
      </c>
      <c r="BF6" t="s">
        <v>3</v>
      </c>
      <c r="BG6" t="s">
        <v>218</v>
      </c>
      <c r="BH6" t="s">
        <v>209</v>
      </c>
      <c r="BI6" t="s">
        <v>1</v>
      </c>
      <c r="BJ6" t="s">
        <v>1</v>
      </c>
      <c r="BK6" t="s">
        <v>1</v>
      </c>
    </row>
    <row r="7" spans="1:63" x14ac:dyDescent="0.25">
      <c r="A7" s="26" t="s">
        <v>282</v>
      </c>
      <c r="B7" t="s">
        <v>279</v>
      </c>
      <c r="C7" t="s">
        <v>39</v>
      </c>
      <c r="D7" t="s">
        <v>0</v>
      </c>
      <c r="E7" t="s">
        <v>1</v>
      </c>
      <c r="F7" t="s">
        <v>1</v>
      </c>
      <c r="G7" t="s">
        <v>2</v>
      </c>
      <c r="H7" t="s">
        <v>54</v>
      </c>
      <c r="I7" t="s">
        <v>1</v>
      </c>
      <c r="J7">
        <v>4</v>
      </c>
      <c r="K7" t="s">
        <v>1</v>
      </c>
      <c r="L7" s="26">
        <v>124</v>
      </c>
      <c r="M7" s="26">
        <v>1.7000000000000001E-2</v>
      </c>
      <c r="N7" s="26">
        <v>0</v>
      </c>
      <c r="O7" s="26">
        <v>1.7000000000000001E-2</v>
      </c>
      <c r="P7" s="26">
        <v>1.6E-2</v>
      </c>
      <c r="Q7" s="27">
        <v>55</v>
      </c>
      <c r="R7" s="26" t="s">
        <v>168</v>
      </c>
      <c r="S7" t="s">
        <v>3</v>
      </c>
      <c r="T7" s="1">
        <v>35</v>
      </c>
      <c r="U7" t="s">
        <v>48</v>
      </c>
      <c r="V7" t="s">
        <v>3</v>
      </c>
      <c r="W7" s="1">
        <v>7</v>
      </c>
      <c r="X7" s="1">
        <v>8</v>
      </c>
      <c r="Y7" t="s">
        <v>48</v>
      </c>
      <c r="Z7" t="s">
        <v>48</v>
      </c>
      <c r="AA7" t="str">
        <f t="shared" ref="AA7" si="3">A7</f>
        <v>Compress 3000 AWES 4 + WH290 LP1 B</v>
      </c>
      <c r="AB7" t="s">
        <v>0</v>
      </c>
      <c r="AC7" t="s">
        <v>1</v>
      </c>
      <c r="AD7" t="s">
        <v>1</v>
      </c>
      <c r="AE7">
        <f t="shared" ref="AE7" si="4" xml:space="preserve"> J7</f>
        <v>4</v>
      </c>
      <c r="AF7" t="s">
        <v>3</v>
      </c>
      <c r="AG7" t="s">
        <v>43</v>
      </c>
      <c r="AH7" t="s">
        <v>3</v>
      </c>
      <c r="AI7" t="s">
        <v>159</v>
      </c>
      <c r="AJ7" t="s">
        <v>3</v>
      </c>
      <c r="AK7" s="86" t="s">
        <v>370</v>
      </c>
      <c r="AL7" t="s">
        <v>3</v>
      </c>
      <c r="AM7" t="s">
        <v>3</v>
      </c>
      <c r="AN7" t="s">
        <v>162</v>
      </c>
      <c r="AO7" t="s">
        <v>48</v>
      </c>
      <c r="AP7" t="s">
        <v>3</v>
      </c>
      <c r="AQ7" t="s">
        <v>40</v>
      </c>
      <c r="AR7" t="s">
        <v>41</v>
      </c>
      <c r="AS7" t="s">
        <v>3</v>
      </c>
      <c r="AT7">
        <v>0.23</v>
      </c>
      <c r="AU7" t="s">
        <v>1</v>
      </c>
      <c r="AV7" t="s">
        <v>48</v>
      </c>
      <c r="AW7" t="s">
        <v>48</v>
      </c>
      <c r="AX7" t="s">
        <v>48</v>
      </c>
      <c r="AY7" t="s">
        <v>209</v>
      </c>
      <c r="AZ7" t="s">
        <v>48</v>
      </c>
      <c r="BA7" t="s">
        <v>48</v>
      </c>
      <c r="BB7" t="s">
        <v>48</v>
      </c>
      <c r="BC7" t="s">
        <v>48</v>
      </c>
      <c r="BD7" t="s">
        <v>48</v>
      </c>
      <c r="BE7" t="s">
        <v>48</v>
      </c>
      <c r="BF7" t="s">
        <v>48</v>
      </c>
      <c r="BG7" t="s">
        <v>48</v>
      </c>
      <c r="BH7" t="s">
        <v>48</v>
      </c>
      <c r="BI7" t="s">
        <v>48</v>
      </c>
      <c r="BJ7" t="s">
        <v>48</v>
      </c>
      <c r="BK7" t="s">
        <v>48</v>
      </c>
    </row>
    <row r="8" spans="1:63" x14ac:dyDescent="0.25">
      <c r="A8" s="26" t="s">
        <v>283</v>
      </c>
      <c r="B8" t="s">
        <v>279</v>
      </c>
      <c r="C8" t="s">
        <v>39</v>
      </c>
      <c r="D8" t="s">
        <v>0</v>
      </c>
      <c r="E8" t="s">
        <v>1</v>
      </c>
      <c r="F8" t="s">
        <v>1</v>
      </c>
      <c r="G8" t="s">
        <v>2</v>
      </c>
      <c r="H8" t="s">
        <v>54</v>
      </c>
      <c r="I8" t="s">
        <v>1</v>
      </c>
      <c r="J8">
        <v>6</v>
      </c>
      <c r="K8" t="s">
        <v>1</v>
      </c>
      <c r="L8" s="26">
        <v>123</v>
      </c>
      <c r="M8" s="26">
        <v>1.7000000000000001E-2</v>
      </c>
      <c r="N8" s="26">
        <v>0</v>
      </c>
      <c r="O8" s="26">
        <v>1.7000000000000001E-2</v>
      </c>
      <c r="P8" s="26">
        <v>1.6E-2</v>
      </c>
      <c r="Q8" s="27">
        <v>55</v>
      </c>
      <c r="R8" s="26" t="s">
        <v>168</v>
      </c>
      <c r="S8" t="s">
        <v>3</v>
      </c>
      <c r="T8" s="1">
        <v>35</v>
      </c>
      <c r="U8" t="s">
        <v>48</v>
      </c>
      <c r="V8" t="s">
        <v>3</v>
      </c>
      <c r="W8" s="1">
        <v>7</v>
      </c>
      <c r="X8" s="1">
        <v>8</v>
      </c>
      <c r="Y8" t="s">
        <v>48</v>
      </c>
      <c r="Z8" t="s">
        <v>48</v>
      </c>
      <c r="AA8" t="str">
        <f t="shared" si="1"/>
        <v>Compress 3000 AWES 6</v>
      </c>
      <c r="AB8" t="s">
        <v>0</v>
      </c>
      <c r="AC8" t="s">
        <v>1</v>
      </c>
      <c r="AD8" t="s">
        <v>1</v>
      </c>
      <c r="AE8">
        <f t="shared" si="2"/>
        <v>6</v>
      </c>
      <c r="AF8" t="s">
        <v>3</v>
      </c>
      <c r="AG8" s="26" t="s">
        <v>236</v>
      </c>
      <c r="AH8" t="s">
        <v>1</v>
      </c>
      <c r="AI8" t="s">
        <v>199</v>
      </c>
      <c r="AJ8" t="s">
        <v>3</v>
      </c>
      <c r="AK8" s="80" t="s">
        <v>200</v>
      </c>
      <c r="AL8" t="s">
        <v>3</v>
      </c>
      <c r="AM8" t="s">
        <v>1</v>
      </c>
      <c r="AN8" s="26" t="s">
        <v>236</v>
      </c>
      <c r="AO8" t="s">
        <v>3</v>
      </c>
      <c r="AP8" t="s">
        <v>3</v>
      </c>
      <c r="AQ8" t="s">
        <v>40</v>
      </c>
      <c r="AR8" t="s">
        <v>41</v>
      </c>
      <c r="AS8" t="s">
        <v>3</v>
      </c>
      <c r="AT8">
        <v>0.23</v>
      </c>
      <c r="AU8" t="s">
        <v>1</v>
      </c>
      <c r="AV8" t="s">
        <v>48</v>
      </c>
      <c r="AW8" t="s">
        <v>193</v>
      </c>
      <c r="AX8" t="s">
        <v>208</v>
      </c>
      <c r="AY8" t="s">
        <v>209</v>
      </c>
      <c r="AZ8" t="s">
        <v>1</v>
      </c>
      <c r="BA8" t="s">
        <v>1</v>
      </c>
      <c r="BB8" t="s">
        <v>3</v>
      </c>
      <c r="BC8" s="26" t="s">
        <v>236</v>
      </c>
      <c r="BD8" t="s">
        <v>1</v>
      </c>
      <c r="BE8" t="s">
        <v>199</v>
      </c>
      <c r="BF8" t="s">
        <v>3</v>
      </c>
      <c r="BG8" t="s">
        <v>218</v>
      </c>
      <c r="BH8" t="s">
        <v>209</v>
      </c>
      <c r="BI8" t="s">
        <v>1</v>
      </c>
      <c r="BJ8" t="s">
        <v>1</v>
      </c>
      <c r="BK8" t="s">
        <v>1</v>
      </c>
    </row>
    <row r="9" spans="1:63" x14ac:dyDescent="0.25">
      <c r="A9" s="26" t="s">
        <v>284</v>
      </c>
      <c r="B9" t="s">
        <v>279</v>
      </c>
      <c r="C9" t="s">
        <v>39</v>
      </c>
      <c r="D9" t="s">
        <v>0</v>
      </c>
      <c r="E9" t="s">
        <v>1</v>
      </c>
      <c r="F9" t="s">
        <v>1</v>
      </c>
      <c r="G9" t="s">
        <v>2</v>
      </c>
      <c r="H9" t="s">
        <v>54</v>
      </c>
      <c r="I9" t="s">
        <v>1</v>
      </c>
      <c r="J9">
        <v>6</v>
      </c>
      <c r="K9" t="s">
        <v>1</v>
      </c>
      <c r="L9" s="26">
        <v>123</v>
      </c>
      <c r="M9" s="26">
        <v>1.7000000000000001E-2</v>
      </c>
      <c r="N9" s="26">
        <v>0</v>
      </c>
      <c r="O9" s="26">
        <v>1.7000000000000001E-2</v>
      </c>
      <c r="P9" s="26">
        <v>1.6E-2</v>
      </c>
      <c r="Q9" s="27">
        <v>55</v>
      </c>
      <c r="R9" s="26" t="s">
        <v>168</v>
      </c>
      <c r="S9" t="s">
        <v>3</v>
      </c>
      <c r="T9" s="1">
        <v>35</v>
      </c>
      <c r="U9" t="s">
        <v>48</v>
      </c>
      <c r="V9" t="s">
        <v>3</v>
      </c>
      <c r="W9" s="1">
        <v>7</v>
      </c>
      <c r="X9" s="1">
        <v>8</v>
      </c>
      <c r="Y9" t="s">
        <v>48</v>
      </c>
      <c r="Z9" t="s">
        <v>48</v>
      </c>
      <c r="AA9" t="str">
        <f t="shared" ref="AA9" si="5">A9</f>
        <v>Compress 3000 AWES 6 + WH290 LP1 B</v>
      </c>
      <c r="AB9" t="s">
        <v>0</v>
      </c>
      <c r="AC9" t="s">
        <v>1</v>
      </c>
      <c r="AD9" t="s">
        <v>1</v>
      </c>
      <c r="AE9">
        <f t="shared" ref="AE9" si="6" xml:space="preserve"> J9</f>
        <v>6</v>
      </c>
      <c r="AF9" t="s">
        <v>3</v>
      </c>
      <c r="AG9" t="s">
        <v>43</v>
      </c>
      <c r="AH9" t="s">
        <v>3</v>
      </c>
      <c r="AI9" t="s">
        <v>159</v>
      </c>
      <c r="AJ9" t="s">
        <v>3</v>
      </c>
      <c r="AK9" s="86" t="s">
        <v>370</v>
      </c>
      <c r="AL9" t="s">
        <v>3</v>
      </c>
      <c r="AM9" t="s">
        <v>3</v>
      </c>
      <c r="AN9" t="s">
        <v>162</v>
      </c>
      <c r="AO9" t="s">
        <v>48</v>
      </c>
      <c r="AP9" t="s">
        <v>3</v>
      </c>
      <c r="AQ9" t="s">
        <v>40</v>
      </c>
      <c r="AR9" t="s">
        <v>41</v>
      </c>
      <c r="AS9" t="s">
        <v>3</v>
      </c>
      <c r="AT9">
        <v>0.23</v>
      </c>
      <c r="AU9" t="s">
        <v>1</v>
      </c>
      <c r="AV9" t="s">
        <v>48</v>
      </c>
      <c r="AW9" t="s">
        <v>48</v>
      </c>
      <c r="AX9" t="s">
        <v>48</v>
      </c>
      <c r="AY9" t="s">
        <v>209</v>
      </c>
      <c r="AZ9" t="s">
        <v>48</v>
      </c>
      <c r="BA9" t="s">
        <v>48</v>
      </c>
      <c r="BB9" t="s">
        <v>48</v>
      </c>
      <c r="BC9" t="s">
        <v>48</v>
      </c>
      <c r="BD9" t="s">
        <v>48</v>
      </c>
      <c r="BE9" t="s">
        <v>48</v>
      </c>
      <c r="BF9" t="s">
        <v>48</v>
      </c>
      <c r="BG9" t="s">
        <v>48</v>
      </c>
      <c r="BH9" t="s">
        <v>48</v>
      </c>
      <c r="BI9" t="s">
        <v>48</v>
      </c>
      <c r="BJ9" t="s">
        <v>48</v>
      </c>
      <c r="BK9" t="s">
        <v>48</v>
      </c>
    </row>
    <row r="10" spans="1:63" x14ac:dyDescent="0.25">
      <c r="A10" s="26" t="s">
        <v>285</v>
      </c>
      <c r="B10" t="s">
        <v>279</v>
      </c>
      <c r="C10" t="s">
        <v>39</v>
      </c>
      <c r="D10" t="s">
        <v>0</v>
      </c>
      <c r="E10" t="s">
        <v>1</v>
      </c>
      <c r="F10" t="s">
        <v>1</v>
      </c>
      <c r="G10" t="s">
        <v>2</v>
      </c>
      <c r="H10" t="s">
        <v>54</v>
      </c>
      <c r="I10" t="s">
        <v>1</v>
      </c>
      <c r="J10">
        <v>8</v>
      </c>
      <c r="K10" t="s">
        <v>1</v>
      </c>
      <c r="L10" s="26">
        <v>134</v>
      </c>
      <c r="M10" s="26">
        <v>1.2999999999999999E-2</v>
      </c>
      <c r="N10" s="26">
        <v>0</v>
      </c>
      <c r="O10" s="26">
        <v>1.2999999999999999E-2</v>
      </c>
      <c r="P10" s="26">
        <v>1.7000000000000001E-2</v>
      </c>
      <c r="Q10" s="27">
        <v>55</v>
      </c>
      <c r="R10" s="26" t="s">
        <v>168</v>
      </c>
      <c r="S10" t="s">
        <v>3</v>
      </c>
      <c r="T10" s="1">
        <v>35</v>
      </c>
      <c r="U10" t="s">
        <v>48</v>
      </c>
      <c r="V10" t="s">
        <v>3</v>
      </c>
      <c r="W10" s="1">
        <v>7</v>
      </c>
      <c r="X10" s="1">
        <v>8</v>
      </c>
      <c r="Y10" t="s">
        <v>48</v>
      </c>
      <c r="Z10" t="s">
        <v>48</v>
      </c>
      <c r="AA10" t="str">
        <f t="shared" si="1"/>
        <v>Compress 3000 AWES 8</v>
      </c>
      <c r="AB10" t="s">
        <v>0</v>
      </c>
      <c r="AC10" t="s">
        <v>1</v>
      </c>
      <c r="AD10" t="s">
        <v>1</v>
      </c>
      <c r="AE10">
        <f t="shared" si="2"/>
        <v>8</v>
      </c>
      <c r="AF10" t="s">
        <v>3</v>
      </c>
      <c r="AG10" s="26" t="s">
        <v>236</v>
      </c>
      <c r="AH10" t="s">
        <v>1</v>
      </c>
      <c r="AI10" t="s">
        <v>199</v>
      </c>
      <c r="AJ10" t="s">
        <v>3</v>
      </c>
      <c r="AK10" s="80" t="s">
        <v>200</v>
      </c>
      <c r="AL10" t="s">
        <v>3</v>
      </c>
      <c r="AM10" t="s">
        <v>1</v>
      </c>
      <c r="AN10" s="26" t="s">
        <v>236</v>
      </c>
      <c r="AO10" t="s">
        <v>3</v>
      </c>
      <c r="AP10" t="s">
        <v>3</v>
      </c>
      <c r="AQ10" t="s">
        <v>40</v>
      </c>
      <c r="AR10" t="s">
        <v>41</v>
      </c>
      <c r="AS10" t="s">
        <v>3</v>
      </c>
      <c r="AT10">
        <v>0.23</v>
      </c>
      <c r="AU10" t="s">
        <v>1</v>
      </c>
      <c r="AV10" t="s">
        <v>48</v>
      </c>
      <c r="AW10" t="s">
        <v>193</v>
      </c>
      <c r="AX10" t="s">
        <v>208</v>
      </c>
      <c r="AY10" t="s">
        <v>209</v>
      </c>
      <c r="AZ10" t="s">
        <v>1</v>
      </c>
      <c r="BA10" t="s">
        <v>1</v>
      </c>
      <c r="BB10" t="s">
        <v>3</v>
      </c>
      <c r="BC10" s="26" t="s">
        <v>236</v>
      </c>
      <c r="BD10" t="s">
        <v>1</v>
      </c>
      <c r="BE10" t="s">
        <v>199</v>
      </c>
      <c r="BF10" t="s">
        <v>3</v>
      </c>
      <c r="BG10" t="s">
        <v>218</v>
      </c>
      <c r="BH10" t="s">
        <v>209</v>
      </c>
      <c r="BI10" t="s">
        <v>1</v>
      </c>
      <c r="BJ10" t="s">
        <v>1</v>
      </c>
      <c r="BK10" t="s">
        <v>1</v>
      </c>
    </row>
    <row r="11" spans="1:63" x14ac:dyDescent="0.25">
      <c r="A11" s="26" t="s">
        <v>286</v>
      </c>
      <c r="B11" t="s">
        <v>279</v>
      </c>
      <c r="C11" t="s">
        <v>39</v>
      </c>
      <c r="D11" t="s">
        <v>0</v>
      </c>
      <c r="E11" t="s">
        <v>1</v>
      </c>
      <c r="F11" t="s">
        <v>1</v>
      </c>
      <c r="G11" t="s">
        <v>2</v>
      </c>
      <c r="H11" t="s">
        <v>54</v>
      </c>
      <c r="I11" t="s">
        <v>1</v>
      </c>
      <c r="J11">
        <v>8</v>
      </c>
      <c r="K11" t="s">
        <v>1</v>
      </c>
      <c r="L11" s="26">
        <v>134</v>
      </c>
      <c r="M11" s="26">
        <v>1.2999999999999999E-2</v>
      </c>
      <c r="N11" s="26">
        <v>0</v>
      </c>
      <c r="O11" s="26">
        <v>1.2999999999999999E-2</v>
      </c>
      <c r="P11" s="26">
        <v>1.7000000000000001E-2</v>
      </c>
      <c r="Q11" s="27">
        <v>55</v>
      </c>
      <c r="R11" s="26" t="s">
        <v>168</v>
      </c>
      <c r="S11" t="s">
        <v>3</v>
      </c>
      <c r="T11" s="1">
        <v>35</v>
      </c>
      <c r="U11" t="s">
        <v>48</v>
      </c>
      <c r="V11" t="s">
        <v>3</v>
      </c>
      <c r="W11" s="1">
        <v>7</v>
      </c>
      <c r="X11" s="1">
        <v>8</v>
      </c>
      <c r="Y11" t="s">
        <v>48</v>
      </c>
      <c r="Z11" t="s">
        <v>48</v>
      </c>
      <c r="AA11" t="str">
        <f t="shared" ref="AA11" si="7">A11</f>
        <v>Compress 3000 AWES 8 + HR300</v>
      </c>
      <c r="AB11" t="s">
        <v>0</v>
      </c>
      <c r="AC11" t="s">
        <v>1</v>
      </c>
      <c r="AD11" t="s">
        <v>1</v>
      </c>
      <c r="AE11">
        <f t="shared" ref="AE11" si="8" xml:space="preserve"> J11</f>
        <v>8</v>
      </c>
      <c r="AF11" t="s">
        <v>3</v>
      </c>
      <c r="AG11" t="s">
        <v>43</v>
      </c>
      <c r="AH11" t="s">
        <v>3</v>
      </c>
      <c r="AI11" t="s">
        <v>159</v>
      </c>
      <c r="AJ11" t="s">
        <v>3</v>
      </c>
      <c r="AK11" s="86" t="s">
        <v>370</v>
      </c>
      <c r="AL11" t="s">
        <v>3</v>
      </c>
      <c r="AM11" t="s">
        <v>3</v>
      </c>
      <c r="AN11" t="s">
        <v>162</v>
      </c>
      <c r="AO11" t="s">
        <v>48</v>
      </c>
      <c r="AP11" t="s">
        <v>3</v>
      </c>
      <c r="AQ11" t="s">
        <v>40</v>
      </c>
      <c r="AR11" t="s">
        <v>41</v>
      </c>
      <c r="AS11" t="s">
        <v>3</v>
      </c>
      <c r="AT11">
        <v>0.23</v>
      </c>
      <c r="AU11" t="s">
        <v>1</v>
      </c>
      <c r="AV11" t="s">
        <v>48</v>
      </c>
      <c r="AW11" t="s">
        <v>48</v>
      </c>
      <c r="AX11" t="s">
        <v>48</v>
      </c>
      <c r="AY11" t="s">
        <v>209</v>
      </c>
      <c r="AZ11" t="s">
        <v>48</v>
      </c>
      <c r="BA11" t="s">
        <v>48</v>
      </c>
      <c r="BB11" t="s">
        <v>48</v>
      </c>
      <c r="BC11" t="s">
        <v>48</v>
      </c>
      <c r="BD11" t="s">
        <v>48</v>
      </c>
      <c r="BE11" t="s">
        <v>48</v>
      </c>
      <c r="BF11" t="s">
        <v>48</v>
      </c>
      <c r="BG11" t="s">
        <v>48</v>
      </c>
      <c r="BH11" t="s">
        <v>48</v>
      </c>
      <c r="BI11" t="s">
        <v>48</v>
      </c>
      <c r="BJ11" t="s">
        <v>48</v>
      </c>
      <c r="BK11" t="s">
        <v>48</v>
      </c>
    </row>
    <row r="12" spans="1:63" x14ac:dyDescent="0.25">
      <c r="A12" s="26" t="s">
        <v>287</v>
      </c>
      <c r="B12" t="s">
        <v>279</v>
      </c>
      <c r="C12" t="s">
        <v>39</v>
      </c>
      <c r="D12" t="s">
        <v>0</v>
      </c>
      <c r="E12" t="s">
        <v>1</v>
      </c>
      <c r="F12" t="s">
        <v>1</v>
      </c>
      <c r="G12" t="s">
        <v>2</v>
      </c>
      <c r="H12" t="s">
        <v>54</v>
      </c>
      <c r="I12" t="s">
        <v>1</v>
      </c>
      <c r="J12">
        <v>11</v>
      </c>
      <c r="K12" t="s">
        <v>1</v>
      </c>
      <c r="L12" s="26">
        <v>131</v>
      </c>
      <c r="M12" s="26">
        <v>7.0000000000000001E-3</v>
      </c>
      <c r="N12" s="26">
        <v>0</v>
      </c>
      <c r="O12" s="26">
        <v>7.0000000000000001E-3</v>
      </c>
      <c r="P12" s="26">
        <v>3.5000000000000003E-2</v>
      </c>
      <c r="Q12" s="27">
        <v>55</v>
      </c>
      <c r="R12" s="26" t="s">
        <v>168</v>
      </c>
      <c r="S12" t="s">
        <v>3</v>
      </c>
      <c r="T12" s="1">
        <v>35</v>
      </c>
      <c r="U12" t="s">
        <v>48</v>
      </c>
      <c r="V12" t="s">
        <v>3</v>
      </c>
      <c r="W12" s="1">
        <v>7</v>
      </c>
      <c r="X12" s="1">
        <v>8</v>
      </c>
      <c r="Y12" t="s">
        <v>48</v>
      </c>
      <c r="Z12" t="s">
        <v>48</v>
      </c>
      <c r="AA12" t="str">
        <f t="shared" si="1"/>
        <v>Compress 3000 AWES 11s</v>
      </c>
      <c r="AB12" t="s">
        <v>0</v>
      </c>
      <c r="AC12" t="s">
        <v>1</v>
      </c>
      <c r="AD12" t="s">
        <v>1</v>
      </c>
      <c r="AE12">
        <f t="shared" si="2"/>
        <v>11</v>
      </c>
      <c r="AF12" t="s">
        <v>3</v>
      </c>
      <c r="AG12" s="26" t="s">
        <v>236</v>
      </c>
      <c r="AH12" t="s">
        <v>1</v>
      </c>
      <c r="AI12" t="s">
        <v>199</v>
      </c>
      <c r="AJ12" t="s">
        <v>3</v>
      </c>
      <c r="AK12" s="80" t="s">
        <v>200</v>
      </c>
      <c r="AL12" t="s">
        <v>3</v>
      </c>
      <c r="AM12" t="s">
        <v>1</v>
      </c>
      <c r="AN12" s="26" t="s">
        <v>236</v>
      </c>
      <c r="AO12" t="s">
        <v>3</v>
      </c>
      <c r="AP12" t="s">
        <v>3</v>
      </c>
      <c r="AQ12" t="s">
        <v>42</v>
      </c>
      <c r="AR12" t="s">
        <v>41</v>
      </c>
      <c r="AS12" t="s">
        <v>3</v>
      </c>
      <c r="AT12">
        <v>0.23</v>
      </c>
      <c r="AU12" t="s">
        <v>1</v>
      </c>
      <c r="AV12" t="s">
        <v>48</v>
      </c>
      <c r="AW12" t="s">
        <v>193</v>
      </c>
      <c r="AX12" t="s">
        <v>208</v>
      </c>
      <c r="AY12" t="s">
        <v>209</v>
      </c>
      <c r="AZ12" t="s">
        <v>1</v>
      </c>
      <c r="BA12" t="s">
        <v>1</v>
      </c>
      <c r="BB12" t="s">
        <v>3</v>
      </c>
      <c r="BC12" s="26" t="s">
        <v>236</v>
      </c>
      <c r="BD12" t="s">
        <v>1</v>
      </c>
      <c r="BE12" t="s">
        <v>199</v>
      </c>
      <c r="BF12" t="s">
        <v>3</v>
      </c>
      <c r="BG12" t="s">
        <v>218</v>
      </c>
      <c r="BH12" t="s">
        <v>209</v>
      </c>
      <c r="BI12" t="s">
        <v>1</v>
      </c>
      <c r="BJ12" t="s">
        <v>1</v>
      </c>
      <c r="BK12" t="s">
        <v>1</v>
      </c>
    </row>
    <row r="13" spans="1:63" x14ac:dyDescent="0.25">
      <c r="A13" s="26" t="s">
        <v>288</v>
      </c>
      <c r="B13" t="s">
        <v>279</v>
      </c>
      <c r="C13" t="s">
        <v>39</v>
      </c>
      <c r="D13" t="s">
        <v>0</v>
      </c>
      <c r="E13" t="s">
        <v>1</v>
      </c>
      <c r="F13" t="s">
        <v>1</v>
      </c>
      <c r="G13" t="s">
        <v>2</v>
      </c>
      <c r="H13" t="s">
        <v>54</v>
      </c>
      <c r="I13" t="s">
        <v>1</v>
      </c>
      <c r="J13">
        <v>11</v>
      </c>
      <c r="K13" t="s">
        <v>1</v>
      </c>
      <c r="L13" s="26">
        <v>131</v>
      </c>
      <c r="M13" s="26">
        <v>7.0000000000000001E-3</v>
      </c>
      <c r="N13" s="26">
        <v>0</v>
      </c>
      <c r="O13" s="26">
        <v>7.0000000000000001E-3</v>
      </c>
      <c r="P13" s="26">
        <v>3.5000000000000003E-2</v>
      </c>
      <c r="Q13" s="27">
        <v>55</v>
      </c>
      <c r="R13" s="26" t="s">
        <v>168</v>
      </c>
      <c r="S13" t="s">
        <v>3</v>
      </c>
      <c r="T13" s="1">
        <v>35</v>
      </c>
      <c r="U13" t="s">
        <v>48</v>
      </c>
      <c r="V13" t="s">
        <v>3</v>
      </c>
      <c r="W13" s="1">
        <v>7</v>
      </c>
      <c r="X13" s="1">
        <v>8</v>
      </c>
      <c r="Y13" t="s">
        <v>48</v>
      </c>
      <c r="Z13" t="s">
        <v>48</v>
      </c>
      <c r="AA13" t="str">
        <f t="shared" ref="AA13" si="9">A13</f>
        <v>Compress 3000 AWES 11s + HR300</v>
      </c>
      <c r="AB13" t="s">
        <v>0</v>
      </c>
      <c r="AC13" t="s">
        <v>1</v>
      </c>
      <c r="AD13" t="s">
        <v>1</v>
      </c>
      <c r="AE13">
        <f t="shared" ref="AE13" si="10" xml:space="preserve"> J13</f>
        <v>11</v>
      </c>
      <c r="AF13" t="s">
        <v>3</v>
      </c>
      <c r="AG13" t="s">
        <v>43</v>
      </c>
      <c r="AH13" t="s">
        <v>3</v>
      </c>
      <c r="AI13" t="s">
        <v>159</v>
      </c>
      <c r="AJ13" t="s">
        <v>3</v>
      </c>
      <c r="AK13" s="86" t="s">
        <v>371</v>
      </c>
      <c r="AL13" t="s">
        <v>3</v>
      </c>
      <c r="AM13" t="s">
        <v>3</v>
      </c>
      <c r="AN13" t="s">
        <v>162</v>
      </c>
      <c r="AO13" t="s">
        <v>48</v>
      </c>
      <c r="AP13" t="s">
        <v>3</v>
      </c>
      <c r="AQ13" t="s">
        <v>42</v>
      </c>
      <c r="AR13" t="s">
        <v>41</v>
      </c>
      <c r="AS13" t="s">
        <v>3</v>
      </c>
      <c r="AT13">
        <v>0.23</v>
      </c>
      <c r="AU13" t="s">
        <v>1</v>
      </c>
      <c r="AV13" t="s">
        <v>48</v>
      </c>
      <c r="AW13" t="s">
        <v>48</v>
      </c>
      <c r="AX13" t="s">
        <v>48</v>
      </c>
      <c r="AY13" t="s">
        <v>209</v>
      </c>
      <c r="AZ13" t="s">
        <v>48</v>
      </c>
      <c r="BA13" t="s">
        <v>48</v>
      </c>
      <c r="BB13" t="s">
        <v>48</v>
      </c>
      <c r="BC13" t="s">
        <v>48</v>
      </c>
      <c r="BD13" t="s">
        <v>48</v>
      </c>
      <c r="BE13" t="s">
        <v>48</v>
      </c>
      <c r="BF13" t="s">
        <v>48</v>
      </c>
      <c r="BG13" t="s">
        <v>48</v>
      </c>
      <c r="BH13" t="s">
        <v>48</v>
      </c>
      <c r="BI13" t="s">
        <v>48</v>
      </c>
      <c r="BJ13" t="s">
        <v>48</v>
      </c>
      <c r="BK13" t="s">
        <v>48</v>
      </c>
    </row>
    <row r="14" spans="1:63" x14ac:dyDescent="0.25">
      <c r="A14" s="26" t="s">
        <v>289</v>
      </c>
      <c r="B14" t="s">
        <v>279</v>
      </c>
      <c r="C14" t="s">
        <v>39</v>
      </c>
      <c r="D14" t="s">
        <v>0</v>
      </c>
      <c r="E14" t="s">
        <v>1</v>
      </c>
      <c r="F14" t="s">
        <v>1</v>
      </c>
      <c r="G14" t="s">
        <v>2</v>
      </c>
      <c r="H14" t="s">
        <v>54</v>
      </c>
      <c r="I14" t="s">
        <v>1</v>
      </c>
      <c r="J14">
        <v>11</v>
      </c>
      <c r="K14" t="s">
        <v>1</v>
      </c>
      <c r="L14" s="26">
        <v>129</v>
      </c>
      <c r="M14" s="26">
        <v>2.5999999999999999E-2</v>
      </c>
      <c r="N14" s="26">
        <v>0</v>
      </c>
      <c r="O14" s="26">
        <v>2.5999999999999999E-2</v>
      </c>
      <c r="P14" s="26">
        <v>5.2999999999999999E-2</v>
      </c>
      <c r="Q14" s="27">
        <v>55</v>
      </c>
      <c r="R14" s="26" t="s">
        <v>168</v>
      </c>
      <c r="S14" t="s">
        <v>3</v>
      </c>
      <c r="T14" s="1">
        <v>35</v>
      </c>
      <c r="U14" t="s">
        <v>48</v>
      </c>
      <c r="V14" t="s">
        <v>3</v>
      </c>
      <c r="W14" s="1">
        <v>7</v>
      </c>
      <c r="X14" s="1">
        <v>8</v>
      </c>
      <c r="Y14" t="s">
        <v>48</v>
      </c>
      <c r="Z14" t="s">
        <v>48</v>
      </c>
      <c r="AA14" t="str">
        <f t="shared" si="1"/>
        <v>Compress 3000 AWES 11t</v>
      </c>
      <c r="AB14" t="s">
        <v>0</v>
      </c>
      <c r="AC14" t="s">
        <v>1</v>
      </c>
      <c r="AD14" t="s">
        <v>1</v>
      </c>
      <c r="AE14">
        <f t="shared" si="2"/>
        <v>11</v>
      </c>
      <c r="AF14" t="s">
        <v>3</v>
      </c>
      <c r="AG14" s="26" t="s">
        <v>236</v>
      </c>
      <c r="AH14" t="s">
        <v>1</v>
      </c>
      <c r="AI14" t="s">
        <v>199</v>
      </c>
      <c r="AJ14" t="s">
        <v>3</v>
      </c>
      <c r="AK14" s="80" t="s">
        <v>200</v>
      </c>
      <c r="AL14" t="s">
        <v>3</v>
      </c>
      <c r="AM14" t="s">
        <v>1</v>
      </c>
      <c r="AN14" s="26" t="s">
        <v>236</v>
      </c>
      <c r="AO14" t="s">
        <v>3</v>
      </c>
      <c r="AP14" t="s">
        <v>3</v>
      </c>
      <c r="AQ14" t="s">
        <v>42</v>
      </c>
      <c r="AR14" t="s">
        <v>41</v>
      </c>
      <c r="AS14" t="s">
        <v>3</v>
      </c>
      <c r="AT14">
        <v>0.23</v>
      </c>
      <c r="AU14" t="s">
        <v>1</v>
      </c>
      <c r="AV14" t="s">
        <v>48</v>
      </c>
      <c r="AW14" t="s">
        <v>193</v>
      </c>
      <c r="AX14" t="s">
        <v>208</v>
      </c>
      <c r="AY14" t="s">
        <v>209</v>
      </c>
      <c r="AZ14" t="s">
        <v>1</v>
      </c>
      <c r="BA14" t="s">
        <v>1</v>
      </c>
      <c r="BB14" t="s">
        <v>3</v>
      </c>
      <c r="BC14" s="26" t="s">
        <v>236</v>
      </c>
      <c r="BD14" t="s">
        <v>1</v>
      </c>
      <c r="BE14" t="s">
        <v>199</v>
      </c>
      <c r="BF14" t="s">
        <v>3</v>
      </c>
      <c r="BG14" t="s">
        <v>218</v>
      </c>
      <c r="BH14" t="s">
        <v>209</v>
      </c>
      <c r="BI14" t="s">
        <v>1</v>
      </c>
      <c r="BJ14" t="s">
        <v>1</v>
      </c>
      <c r="BK14" t="s">
        <v>1</v>
      </c>
    </row>
    <row r="15" spans="1:63" x14ac:dyDescent="0.25">
      <c r="A15" s="26" t="s">
        <v>290</v>
      </c>
      <c r="B15" t="s">
        <v>279</v>
      </c>
      <c r="C15" t="s">
        <v>39</v>
      </c>
      <c r="D15" t="s">
        <v>0</v>
      </c>
      <c r="E15" t="s">
        <v>1</v>
      </c>
      <c r="F15" t="s">
        <v>1</v>
      </c>
      <c r="G15" t="s">
        <v>2</v>
      </c>
      <c r="H15" t="s">
        <v>54</v>
      </c>
      <c r="I15" t="s">
        <v>1</v>
      </c>
      <c r="J15">
        <v>13</v>
      </c>
      <c r="K15" t="s">
        <v>1</v>
      </c>
      <c r="L15" s="26">
        <v>136</v>
      </c>
      <c r="M15" s="26">
        <v>7.0000000000000001E-3</v>
      </c>
      <c r="N15" s="26">
        <v>0</v>
      </c>
      <c r="O15" s="26">
        <v>7.0000000000000001E-3</v>
      </c>
      <c r="P15" s="26">
        <v>3.5000000000000003E-2</v>
      </c>
      <c r="Q15" s="27">
        <v>55</v>
      </c>
      <c r="R15" s="26" t="s">
        <v>168</v>
      </c>
      <c r="S15" t="s">
        <v>3</v>
      </c>
      <c r="T15" s="1">
        <v>35</v>
      </c>
      <c r="U15" t="s">
        <v>48</v>
      </c>
      <c r="V15" t="s">
        <v>3</v>
      </c>
      <c r="W15" s="1">
        <v>7</v>
      </c>
      <c r="X15" s="1">
        <v>8</v>
      </c>
      <c r="Y15" t="s">
        <v>48</v>
      </c>
      <c r="Z15" t="s">
        <v>48</v>
      </c>
      <c r="AA15" t="str">
        <f t="shared" si="1"/>
        <v>Compress 3000 AWES 13s</v>
      </c>
      <c r="AB15" t="s">
        <v>0</v>
      </c>
      <c r="AC15" t="s">
        <v>1</v>
      </c>
      <c r="AD15" t="s">
        <v>1</v>
      </c>
      <c r="AE15">
        <f t="shared" si="2"/>
        <v>13</v>
      </c>
      <c r="AF15" t="s">
        <v>3</v>
      </c>
      <c r="AG15" s="26" t="s">
        <v>236</v>
      </c>
      <c r="AH15" t="s">
        <v>1</v>
      </c>
      <c r="AI15" t="s">
        <v>199</v>
      </c>
      <c r="AJ15" t="s">
        <v>3</v>
      </c>
      <c r="AK15" s="80" t="s">
        <v>200</v>
      </c>
      <c r="AL15" t="s">
        <v>3</v>
      </c>
      <c r="AM15" t="s">
        <v>1</v>
      </c>
      <c r="AN15" s="26" t="s">
        <v>236</v>
      </c>
      <c r="AO15" t="s">
        <v>3</v>
      </c>
      <c r="AP15" t="s">
        <v>3</v>
      </c>
      <c r="AQ15" t="s">
        <v>42</v>
      </c>
      <c r="AR15" t="s">
        <v>41</v>
      </c>
      <c r="AS15" t="s">
        <v>3</v>
      </c>
      <c r="AT15">
        <v>0.23</v>
      </c>
      <c r="AU15" t="s">
        <v>1</v>
      </c>
      <c r="AV15" t="s">
        <v>48</v>
      </c>
      <c r="AW15" t="s">
        <v>193</v>
      </c>
      <c r="AX15" t="s">
        <v>208</v>
      </c>
      <c r="AY15" t="s">
        <v>209</v>
      </c>
      <c r="AZ15" t="s">
        <v>1</v>
      </c>
      <c r="BA15" t="s">
        <v>1</v>
      </c>
      <c r="BB15" t="s">
        <v>3</v>
      </c>
      <c r="BC15" s="26" t="s">
        <v>236</v>
      </c>
      <c r="BD15" t="s">
        <v>1</v>
      </c>
      <c r="BE15" t="s">
        <v>199</v>
      </c>
      <c r="BF15" t="s">
        <v>3</v>
      </c>
      <c r="BG15" t="s">
        <v>218</v>
      </c>
      <c r="BH15" t="s">
        <v>209</v>
      </c>
      <c r="BI15" t="s">
        <v>1</v>
      </c>
      <c r="BJ15" t="s">
        <v>1</v>
      </c>
      <c r="BK15" t="s">
        <v>1</v>
      </c>
    </row>
    <row r="16" spans="1:63" x14ac:dyDescent="0.25">
      <c r="A16" s="26" t="s">
        <v>291</v>
      </c>
      <c r="B16" t="s">
        <v>279</v>
      </c>
      <c r="C16" t="s">
        <v>39</v>
      </c>
      <c r="D16" t="s">
        <v>0</v>
      </c>
      <c r="E16" t="s">
        <v>1</v>
      </c>
      <c r="F16" t="s">
        <v>1</v>
      </c>
      <c r="G16" t="s">
        <v>2</v>
      </c>
      <c r="H16" t="s">
        <v>54</v>
      </c>
      <c r="I16" t="s">
        <v>1</v>
      </c>
      <c r="J16">
        <v>13</v>
      </c>
      <c r="K16" t="s">
        <v>1</v>
      </c>
      <c r="L16" s="26">
        <v>136</v>
      </c>
      <c r="M16" s="26">
        <v>7.0000000000000001E-3</v>
      </c>
      <c r="N16" s="26">
        <v>0</v>
      </c>
      <c r="O16" s="26">
        <v>7.0000000000000001E-3</v>
      </c>
      <c r="P16" s="26">
        <v>3.5000000000000003E-2</v>
      </c>
      <c r="Q16" s="27">
        <v>55</v>
      </c>
      <c r="R16" s="26" t="s">
        <v>168</v>
      </c>
      <c r="S16" t="s">
        <v>3</v>
      </c>
      <c r="T16" s="1">
        <v>35</v>
      </c>
      <c r="U16" t="s">
        <v>48</v>
      </c>
      <c r="V16" t="s">
        <v>3</v>
      </c>
      <c r="W16" s="1">
        <v>7</v>
      </c>
      <c r="X16" s="1">
        <v>8</v>
      </c>
      <c r="Y16" t="s">
        <v>48</v>
      </c>
      <c r="Z16" t="s">
        <v>48</v>
      </c>
      <c r="AA16" t="str">
        <f t="shared" ref="AA16" si="11">A16</f>
        <v>Compress 3000 AWES 13s + HR300</v>
      </c>
      <c r="AB16" t="s">
        <v>0</v>
      </c>
      <c r="AC16" t="s">
        <v>1</v>
      </c>
      <c r="AD16" t="s">
        <v>1</v>
      </c>
      <c r="AE16">
        <f t="shared" ref="AE16" si="12" xml:space="preserve"> J16</f>
        <v>13</v>
      </c>
      <c r="AF16" t="s">
        <v>3</v>
      </c>
      <c r="AG16" t="s">
        <v>43</v>
      </c>
      <c r="AH16" t="s">
        <v>3</v>
      </c>
      <c r="AI16" t="s">
        <v>159</v>
      </c>
      <c r="AJ16" t="s">
        <v>3</v>
      </c>
      <c r="AK16" s="86" t="s">
        <v>371</v>
      </c>
      <c r="AL16" t="s">
        <v>3</v>
      </c>
      <c r="AM16" t="s">
        <v>3</v>
      </c>
      <c r="AN16" t="s">
        <v>162</v>
      </c>
      <c r="AO16" t="s">
        <v>48</v>
      </c>
      <c r="AP16" t="s">
        <v>3</v>
      </c>
      <c r="AQ16" t="s">
        <v>42</v>
      </c>
      <c r="AR16" t="s">
        <v>41</v>
      </c>
      <c r="AS16" t="s">
        <v>3</v>
      </c>
      <c r="AT16">
        <v>0.23</v>
      </c>
      <c r="AU16" t="s">
        <v>1</v>
      </c>
      <c r="AV16" t="s">
        <v>48</v>
      </c>
      <c r="AW16" t="s">
        <v>48</v>
      </c>
      <c r="AX16" t="s">
        <v>48</v>
      </c>
      <c r="AY16" t="s">
        <v>209</v>
      </c>
      <c r="AZ16" t="s">
        <v>48</v>
      </c>
      <c r="BA16" t="s">
        <v>48</v>
      </c>
      <c r="BB16" t="s">
        <v>48</v>
      </c>
      <c r="BC16" t="s">
        <v>48</v>
      </c>
      <c r="BD16" t="s">
        <v>48</v>
      </c>
      <c r="BE16" t="s">
        <v>48</v>
      </c>
      <c r="BF16" t="s">
        <v>48</v>
      </c>
      <c r="BG16" t="s">
        <v>48</v>
      </c>
      <c r="BH16" t="s">
        <v>48</v>
      </c>
      <c r="BI16" t="s">
        <v>48</v>
      </c>
      <c r="BJ16" t="s">
        <v>48</v>
      </c>
      <c r="BK16" t="s">
        <v>48</v>
      </c>
    </row>
    <row r="17" spans="1:63" x14ac:dyDescent="0.25">
      <c r="A17" s="26" t="s">
        <v>292</v>
      </c>
      <c r="B17" t="s">
        <v>279</v>
      </c>
      <c r="C17" t="s">
        <v>39</v>
      </c>
      <c r="D17" t="s">
        <v>0</v>
      </c>
      <c r="E17" t="s">
        <v>1</v>
      </c>
      <c r="F17" t="s">
        <v>1</v>
      </c>
      <c r="G17" t="s">
        <v>2</v>
      </c>
      <c r="H17" t="s">
        <v>54</v>
      </c>
      <c r="I17" t="s">
        <v>1</v>
      </c>
      <c r="J17">
        <v>13</v>
      </c>
      <c r="K17" t="s">
        <v>1</v>
      </c>
      <c r="L17" s="26">
        <v>132</v>
      </c>
      <c r="M17" s="26">
        <v>2.5999999999999999E-2</v>
      </c>
      <c r="N17" s="26">
        <v>0</v>
      </c>
      <c r="O17" s="26">
        <v>2.5999999999999999E-2</v>
      </c>
      <c r="P17" s="26">
        <v>5.2999999999999999E-2</v>
      </c>
      <c r="Q17" s="27">
        <v>55</v>
      </c>
      <c r="R17" s="26" t="s">
        <v>168</v>
      </c>
      <c r="S17" t="s">
        <v>3</v>
      </c>
      <c r="T17" s="1">
        <v>35</v>
      </c>
      <c r="U17" t="s">
        <v>48</v>
      </c>
      <c r="V17" t="s">
        <v>3</v>
      </c>
      <c r="W17" s="1">
        <v>7</v>
      </c>
      <c r="X17" s="1">
        <v>8</v>
      </c>
      <c r="Y17" t="s">
        <v>48</v>
      </c>
      <c r="Z17" t="s">
        <v>48</v>
      </c>
      <c r="AA17" t="str">
        <f t="shared" si="1"/>
        <v>Compress 3000 AWES 13t</v>
      </c>
      <c r="AB17" t="s">
        <v>0</v>
      </c>
      <c r="AC17" t="s">
        <v>1</v>
      </c>
      <c r="AD17" t="s">
        <v>1</v>
      </c>
      <c r="AE17">
        <f t="shared" si="2"/>
        <v>13</v>
      </c>
      <c r="AF17" t="s">
        <v>3</v>
      </c>
      <c r="AG17" s="26" t="s">
        <v>236</v>
      </c>
      <c r="AH17" t="s">
        <v>1</v>
      </c>
      <c r="AI17" t="s">
        <v>199</v>
      </c>
      <c r="AJ17" t="s">
        <v>3</v>
      </c>
      <c r="AK17" s="80" t="s">
        <v>200</v>
      </c>
      <c r="AL17" t="s">
        <v>3</v>
      </c>
      <c r="AM17" t="s">
        <v>1</v>
      </c>
      <c r="AN17" s="26" t="s">
        <v>236</v>
      </c>
      <c r="AO17" t="s">
        <v>3</v>
      </c>
      <c r="AP17" t="s">
        <v>3</v>
      </c>
      <c r="AQ17" t="s">
        <v>42</v>
      </c>
      <c r="AR17" t="s">
        <v>41</v>
      </c>
      <c r="AS17" t="s">
        <v>3</v>
      </c>
      <c r="AT17">
        <v>0.23</v>
      </c>
      <c r="AU17" t="s">
        <v>1</v>
      </c>
      <c r="AV17" t="s">
        <v>48</v>
      </c>
      <c r="AW17" t="s">
        <v>193</v>
      </c>
      <c r="AX17" t="s">
        <v>208</v>
      </c>
      <c r="AY17" t="s">
        <v>209</v>
      </c>
      <c r="AZ17" t="s">
        <v>1</v>
      </c>
      <c r="BA17" t="s">
        <v>1</v>
      </c>
      <c r="BB17" t="s">
        <v>3</v>
      </c>
      <c r="BC17" s="26" t="s">
        <v>236</v>
      </c>
      <c r="BD17" t="s">
        <v>1</v>
      </c>
      <c r="BE17" t="s">
        <v>199</v>
      </c>
      <c r="BF17" t="s">
        <v>3</v>
      </c>
      <c r="BG17" t="s">
        <v>218</v>
      </c>
      <c r="BH17" t="s">
        <v>209</v>
      </c>
      <c r="BI17" t="s">
        <v>1</v>
      </c>
      <c r="BJ17" t="s">
        <v>1</v>
      </c>
      <c r="BK17" t="s">
        <v>1</v>
      </c>
    </row>
    <row r="18" spans="1:63" x14ac:dyDescent="0.25">
      <c r="A18" s="26" t="s">
        <v>293</v>
      </c>
      <c r="B18" t="s">
        <v>279</v>
      </c>
      <c r="C18" t="s">
        <v>39</v>
      </c>
      <c r="D18" t="s">
        <v>0</v>
      </c>
      <c r="E18" t="s">
        <v>1</v>
      </c>
      <c r="F18" t="s">
        <v>1</v>
      </c>
      <c r="G18" t="s">
        <v>2</v>
      </c>
      <c r="H18" t="s">
        <v>54</v>
      </c>
      <c r="I18" t="s">
        <v>1</v>
      </c>
      <c r="J18">
        <v>15</v>
      </c>
      <c r="K18" t="s">
        <v>1</v>
      </c>
      <c r="L18" s="26">
        <v>136</v>
      </c>
      <c r="M18" s="26">
        <v>7.0000000000000001E-3</v>
      </c>
      <c r="N18" s="26">
        <v>0</v>
      </c>
      <c r="O18" s="26">
        <v>7.0000000000000001E-3</v>
      </c>
      <c r="P18" s="26">
        <v>3.5000000000000003E-2</v>
      </c>
      <c r="Q18" s="27">
        <v>55</v>
      </c>
      <c r="R18" s="26" t="s">
        <v>168</v>
      </c>
      <c r="S18" t="s">
        <v>3</v>
      </c>
      <c r="T18" s="1">
        <v>35</v>
      </c>
      <c r="U18" t="s">
        <v>48</v>
      </c>
      <c r="V18" t="s">
        <v>3</v>
      </c>
      <c r="W18" s="1">
        <v>7</v>
      </c>
      <c r="X18" s="1">
        <v>8</v>
      </c>
      <c r="Y18" t="s">
        <v>48</v>
      </c>
      <c r="Z18" t="s">
        <v>48</v>
      </c>
      <c r="AA18" t="str">
        <f t="shared" si="1"/>
        <v>Compress 3000 AWES 15s</v>
      </c>
      <c r="AB18" t="s">
        <v>0</v>
      </c>
      <c r="AC18" t="s">
        <v>1</v>
      </c>
      <c r="AD18" t="s">
        <v>1</v>
      </c>
      <c r="AE18">
        <f t="shared" si="2"/>
        <v>15</v>
      </c>
      <c r="AF18" t="s">
        <v>3</v>
      </c>
      <c r="AG18" s="26" t="s">
        <v>236</v>
      </c>
      <c r="AH18" t="s">
        <v>1</v>
      </c>
      <c r="AI18" t="s">
        <v>199</v>
      </c>
      <c r="AJ18" t="s">
        <v>3</v>
      </c>
      <c r="AK18" s="80" t="s">
        <v>200</v>
      </c>
      <c r="AL18" t="s">
        <v>3</v>
      </c>
      <c r="AM18" t="s">
        <v>1</v>
      </c>
      <c r="AN18" s="26" t="s">
        <v>236</v>
      </c>
      <c r="AO18" t="s">
        <v>3</v>
      </c>
      <c r="AP18" t="s">
        <v>3</v>
      </c>
      <c r="AQ18" t="s">
        <v>42</v>
      </c>
      <c r="AR18" t="s">
        <v>41</v>
      </c>
      <c r="AS18" t="s">
        <v>3</v>
      </c>
      <c r="AT18">
        <v>0.23</v>
      </c>
      <c r="AU18" t="s">
        <v>1</v>
      </c>
      <c r="AV18" t="s">
        <v>48</v>
      </c>
      <c r="AW18" t="s">
        <v>193</v>
      </c>
      <c r="AX18" t="s">
        <v>208</v>
      </c>
      <c r="AY18" t="s">
        <v>209</v>
      </c>
      <c r="AZ18" t="s">
        <v>1</v>
      </c>
      <c r="BA18" t="s">
        <v>1</v>
      </c>
      <c r="BB18" t="s">
        <v>3</v>
      </c>
      <c r="BC18" s="26" t="s">
        <v>236</v>
      </c>
      <c r="BD18" t="s">
        <v>1</v>
      </c>
      <c r="BE18" t="s">
        <v>199</v>
      </c>
      <c r="BF18" t="s">
        <v>3</v>
      </c>
      <c r="BG18" t="s">
        <v>218</v>
      </c>
      <c r="BH18" t="s">
        <v>209</v>
      </c>
      <c r="BI18" t="s">
        <v>1</v>
      </c>
      <c r="BJ18" t="s">
        <v>1</v>
      </c>
      <c r="BK18" t="s">
        <v>1</v>
      </c>
    </row>
    <row r="19" spans="1:63" x14ac:dyDescent="0.25">
      <c r="A19" s="26" t="s">
        <v>294</v>
      </c>
      <c r="B19" t="s">
        <v>279</v>
      </c>
      <c r="C19" t="s">
        <v>39</v>
      </c>
      <c r="D19" t="s">
        <v>0</v>
      </c>
      <c r="E19" t="s">
        <v>1</v>
      </c>
      <c r="F19" t="s">
        <v>1</v>
      </c>
      <c r="G19" t="s">
        <v>2</v>
      </c>
      <c r="H19" t="s">
        <v>54</v>
      </c>
      <c r="I19" t="s">
        <v>1</v>
      </c>
      <c r="J19">
        <v>15</v>
      </c>
      <c r="K19" t="s">
        <v>1</v>
      </c>
      <c r="L19" s="26">
        <v>136</v>
      </c>
      <c r="M19" s="26">
        <v>7.0000000000000001E-3</v>
      </c>
      <c r="N19" s="26">
        <v>0</v>
      </c>
      <c r="O19" s="26">
        <v>7.0000000000000001E-3</v>
      </c>
      <c r="P19" s="26">
        <v>3.5000000000000003E-2</v>
      </c>
      <c r="Q19" s="27">
        <v>55</v>
      </c>
      <c r="R19" s="26" t="s">
        <v>168</v>
      </c>
      <c r="S19" t="s">
        <v>3</v>
      </c>
      <c r="T19" s="1">
        <v>35</v>
      </c>
      <c r="U19" t="s">
        <v>48</v>
      </c>
      <c r="V19" t="s">
        <v>3</v>
      </c>
      <c r="W19" s="1">
        <v>7</v>
      </c>
      <c r="X19" s="1">
        <v>8</v>
      </c>
      <c r="Y19" t="s">
        <v>48</v>
      </c>
      <c r="Z19" t="s">
        <v>48</v>
      </c>
      <c r="AA19" t="str">
        <f t="shared" ref="AA19" si="13">A19</f>
        <v>Compress 3000 AWES 15s + HR300</v>
      </c>
      <c r="AB19" t="s">
        <v>0</v>
      </c>
      <c r="AC19" t="s">
        <v>1</v>
      </c>
      <c r="AD19" t="s">
        <v>1</v>
      </c>
      <c r="AE19">
        <f t="shared" ref="AE19" si="14" xml:space="preserve"> J19</f>
        <v>15</v>
      </c>
      <c r="AF19" t="s">
        <v>3</v>
      </c>
      <c r="AG19" t="s">
        <v>43</v>
      </c>
      <c r="AH19" t="s">
        <v>3</v>
      </c>
      <c r="AI19" t="s">
        <v>159</v>
      </c>
      <c r="AJ19" t="s">
        <v>3</v>
      </c>
      <c r="AK19" s="86" t="s">
        <v>371</v>
      </c>
      <c r="AL19" t="s">
        <v>3</v>
      </c>
      <c r="AM19" t="s">
        <v>3</v>
      </c>
      <c r="AN19" t="s">
        <v>162</v>
      </c>
      <c r="AO19" t="s">
        <v>48</v>
      </c>
      <c r="AP19" t="s">
        <v>3</v>
      </c>
      <c r="AQ19" t="s">
        <v>42</v>
      </c>
      <c r="AR19" t="s">
        <v>41</v>
      </c>
      <c r="AS19" t="s">
        <v>3</v>
      </c>
      <c r="AT19">
        <v>0.23</v>
      </c>
      <c r="AU19" t="s">
        <v>1</v>
      </c>
      <c r="AV19" t="s">
        <v>48</v>
      </c>
      <c r="AW19" t="s">
        <v>48</v>
      </c>
      <c r="AX19" t="s">
        <v>48</v>
      </c>
      <c r="AY19" t="s">
        <v>209</v>
      </c>
      <c r="AZ19" t="s">
        <v>48</v>
      </c>
      <c r="BA19" t="s">
        <v>48</v>
      </c>
      <c r="BB19" t="s">
        <v>48</v>
      </c>
      <c r="BC19" t="s">
        <v>48</v>
      </c>
      <c r="BD19" t="s">
        <v>48</v>
      </c>
      <c r="BE19" t="s">
        <v>48</v>
      </c>
      <c r="BF19" t="s">
        <v>48</v>
      </c>
      <c r="BG19" t="s">
        <v>48</v>
      </c>
      <c r="BH19" t="s">
        <v>48</v>
      </c>
      <c r="BI19" t="s">
        <v>48</v>
      </c>
      <c r="BJ19" t="s">
        <v>48</v>
      </c>
      <c r="BK19" t="s">
        <v>48</v>
      </c>
    </row>
    <row r="20" spans="1:63" x14ac:dyDescent="0.25">
      <c r="A20" s="26" t="s">
        <v>295</v>
      </c>
      <c r="B20" t="s">
        <v>279</v>
      </c>
      <c r="C20" t="s">
        <v>39</v>
      </c>
      <c r="D20" t="s">
        <v>0</v>
      </c>
      <c r="E20" t="s">
        <v>1</v>
      </c>
      <c r="F20" t="s">
        <v>1</v>
      </c>
      <c r="G20" t="s">
        <v>2</v>
      </c>
      <c r="H20" t="s">
        <v>54</v>
      </c>
      <c r="I20" t="s">
        <v>1</v>
      </c>
      <c r="J20">
        <v>15</v>
      </c>
      <c r="K20" t="s">
        <v>1</v>
      </c>
      <c r="L20" s="26">
        <v>132</v>
      </c>
      <c r="M20" s="26">
        <v>2.5999999999999999E-2</v>
      </c>
      <c r="N20" s="26">
        <v>0</v>
      </c>
      <c r="O20" s="26">
        <v>2.5999999999999999E-2</v>
      </c>
      <c r="P20" s="26">
        <v>5.2999999999999999E-2</v>
      </c>
      <c r="Q20" s="27">
        <v>55</v>
      </c>
      <c r="R20" s="26" t="s">
        <v>168</v>
      </c>
      <c r="S20" t="s">
        <v>3</v>
      </c>
      <c r="T20" s="1">
        <v>35</v>
      </c>
      <c r="U20" t="s">
        <v>48</v>
      </c>
      <c r="V20" t="s">
        <v>3</v>
      </c>
      <c r="W20" s="1">
        <v>7</v>
      </c>
      <c r="X20" s="1">
        <v>8</v>
      </c>
      <c r="Y20" t="s">
        <v>48</v>
      </c>
      <c r="Z20" t="s">
        <v>48</v>
      </c>
      <c r="AA20" t="str">
        <f t="shared" si="1"/>
        <v>Compress 3000 AWES 15t</v>
      </c>
      <c r="AB20" t="s">
        <v>0</v>
      </c>
      <c r="AC20" t="s">
        <v>1</v>
      </c>
      <c r="AD20" t="s">
        <v>1</v>
      </c>
      <c r="AE20">
        <f t="shared" si="2"/>
        <v>15</v>
      </c>
      <c r="AF20" t="s">
        <v>3</v>
      </c>
      <c r="AG20" s="26" t="s">
        <v>236</v>
      </c>
      <c r="AH20" t="s">
        <v>1</v>
      </c>
      <c r="AI20" t="s">
        <v>199</v>
      </c>
      <c r="AJ20" t="s">
        <v>3</v>
      </c>
      <c r="AK20" s="80" t="s">
        <v>200</v>
      </c>
      <c r="AL20" t="s">
        <v>3</v>
      </c>
      <c r="AM20" t="s">
        <v>1</v>
      </c>
      <c r="AN20" s="26" t="s">
        <v>236</v>
      </c>
      <c r="AO20" t="s">
        <v>3</v>
      </c>
      <c r="AP20" t="s">
        <v>3</v>
      </c>
      <c r="AQ20" t="s">
        <v>42</v>
      </c>
      <c r="AR20" t="s">
        <v>41</v>
      </c>
      <c r="AS20" t="s">
        <v>3</v>
      </c>
      <c r="AT20">
        <v>0.23</v>
      </c>
      <c r="AU20" t="s">
        <v>1</v>
      </c>
      <c r="AV20" t="s">
        <v>48</v>
      </c>
      <c r="AW20" t="s">
        <v>193</v>
      </c>
      <c r="AX20" t="s">
        <v>208</v>
      </c>
      <c r="AY20" t="s">
        <v>209</v>
      </c>
      <c r="AZ20" t="s">
        <v>1</v>
      </c>
      <c r="BA20" t="s">
        <v>1</v>
      </c>
      <c r="BB20" t="s">
        <v>3</v>
      </c>
      <c r="BC20" s="26" t="s">
        <v>236</v>
      </c>
      <c r="BD20" t="s">
        <v>1</v>
      </c>
      <c r="BE20" t="s">
        <v>199</v>
      </c>
      <c r="BF20" t="s">
        <v>3</v>
      </c>
      <c r="BG20" t="s">
        <v>218</v>
      </c>
      <c r="BH20" t="s">
        <v>209</v>
      </c>
      <c r="BI20" t="s">
        <v>1</v>
      </c>
      <c r="BJ20" t="s">
        <v>1</v>
      </c>
      <c r="BK20" t="s">
        <v>1</v>
      </c>
    </row>
    <row r="21" spans="1:63" x14ac:dyDescent="0.25">
      <c r="A21" s="26" t="s">
        <v>296</v>
      </c>
      <c r="B21" t="s">
        <v>279</v>
      </c>
      <c r="C21" t="s">
        <v>39</v>
      </c>
      <c r="D21" t="s">
        <v>0</v>
      </c>
      <c r="E21" t="s">
        <v>1</v>
      </c>
      <c r="F21" t="s">
        <v>1</v>
      </c>
      <c r="G21" t="s">
        <v>2</v>
      </c>
      <c r="H21" t="s">
        <v>54</v>
      </c>
      <c r="I21" t="s">
        <v>1</v>
      </c>
      <c r="J21">
        <v>2</v>
      </c>
      <c r="K21" t="s">
        <v>1</v>
      </c>
      <c r="L21" s="26">
        <v>123</v>
      </c>
      <c r="M21" s="26">
        <v>1.0999999999999999E-2</v>
      </c>
      <c r="N21" s="26">
        <v>5.0999999999999997E-2</v>
      </c>
      <c r="O21" s="26">
        <v>1.0999999999999999E-2</v>
      </c>
      <c r="P21" s="26">
        <v>0.1</v>
      </c>
      <c r="Q21" s="27">
        <v>55</v>
      </c>
      <c r="R21" s="26" t="s">
        <v>168</v>
      </c>
      <c r="S21" t="s">
        <v>3</v>
      </c>
      <c r="T21" s="1">
        <v>35</v>
      </c>
      <c r="U21" t="s">
        <v>48</v>
      </c>
      <c r="V21" t="s">
        <v>3</v>
      </c>
      <c r="W21" s="1">
        <v>7</v>
      </c>
      <c r="X21" s="1">
        <v>8</v>
      </c>
      <c r="Y21" t="s">
        <v>48</v>
      </c>
      <c r="Z21" t="s">
        <v>48</v>
      </c>
      <c r="AA21" t="str">
        <f t="shared" si="1"/>
        <v>Compress 3000 AWBS 2</v>
      </c>
      <c r="AB21" t="s">
        <v>0</v>
      </c>
      <c r="AC21" t="s">
        <v>1</v>
      </c>
      <c r="AD21" t="s">
        <v>1</v>
      </c>
      <c r="AE21">
        <f t="shared" si="2"/>
        <v>2</v>
      </c>
      <c r="AF21" t="s">
        <v>3</v>
      </c>
      <c r="AG21" s="26" t="s">
        <v>236</v>
      </c>
      <c r="AH21" t="s">
        <v>1</v>
      </c>
      <c r="AI21" t="s">
        <v>199</v>
      </c>
      <c r="AJ21" t="s">
        <v>3</v>
      </c>
      <c r="AK21" s="80" t="s">
        <v>200</v>
      </c>
      <c r="AL21" t="s">
        <v>1</v>
      </c>
      <c r="AM21" t="s">
        <v>1</v>
      </c>
      <c r="AN21" s="26" t="s">
        <v>236</v>
      </c>
      <c r="AO21" t="s">
        <v>3</v>
      </c>
      <c r="AP21" t="s">
        <v>3</v>
      </c>
      <c r="AQ21" t="s">
        <v>40</v>
      </c>
      <c r="AR21" t="s">
        <v>41</v>
      </c>
      <c r="AS21" t="s">
        <v>3</v>
      </c>
      <c r="AT21">
        <v>0.23</v>
      </c>
      <c r="AU21" t="s">
        <v>1</v>
      </c>
      <c r="AV21" t="s">
        <v>48</v>
      </c>
      <c r="AW21" t="s">
        <v>193</v>
      </c>
      <c r="AX21" t="s">
        <v>48</v>
      </c>
      <c r="AY21" t="s">
        <v>209</v>
      </c>
      <c r="AZ21" t="s">
        <v>1</v>
      </c>
      <c r="BA21" t="s">
        <v>1</v>
      </c>
      <c r="BB21" t="s">
        <v>3</v>
      </c>
      <c r="BC21" s="26" t="s">
        <v>236</v>
      </c>
      <c r="BD21" t="s">
        <v>1</v>
      </c>
      <c r="BE21" t="s">
        <v>199</v>
      </c>
      <c r="BF21" t="s">
        <v>3</v>
      </c>
      <c r="BG21" t="s">
        <v>218</v>
      </c>
      <c r="BH21" t="s">
        <v>209</v>
      </c>
      <c r="BI21" t="s">
        <v>1</v>
      </c>
      <c r="BJ21" t="s">
        <v>1</v>
      </c>
      <c r="BK21" t="s">
        <v>1</v>
      </c>
    </row>
    <row r="22" spans="1:63" x14ac:dyDescent="0.25">
      <c r="A22" s="26" t="s">
        <v>297</v>
      </c>
      <c r="B22" t="s">
        <v>279</v>
      </c>
      <c r="C22" t="s">
        <v>39</v>
      </c>
      <c r="D22" t="s">
        <v>0</v>
      </c>
      <c r="E22" t="s">
        <v>1</v>
      </c>
      <c r="F22" t="s">
        <v>1</v>
      </c>
      <c r="G22" t="s">
        <v>2</v>
      </c>
      <c r="H22" t="s">
        <v>54</v>
      </c>
      <c r="I22" t="s">
        <v>1</v>
      </c>
      <c r="J22">
        <v>4</v>
      </c>
      <c r="K22" t="s">
        <v>1</v>
      </c>
      <c r="L22" s="26">
        <v>124</v>
      </c>
      <c r="M22" s="26">
        <v>1.7000000000000001E-2</v>
      </c>
      <c r="N22" s="26">
        <v>0</v>
      </c>
      <c r="O22" s="26">
        <v>1.7000000000000001E-2</v>
      </c>
      <c r="P22" s="26">
        <v>1.6E-2</v>
      </c>
      <c r="Q22" s="27">
        <v>55</v>
      </c>
      <c r="R22" s="26" t="s">
        <v>168</v>
      </c>
      <c r="S22" t="s">
        <v>3</v>
      </c>
      <c r="T22" s="1">
        <v>35</v>
      </c>
      <c r="U22" t="s">
        <v>48</v>
      </c>
      <c r="V22" t="s">
        <v>3</v>
      </c>
      <c r="W22" s="1">
        <v>7</v>
      </c>
      <c r="X22" s="1">
        <v>8</v>
      </c>
      <c r="Y22" t="s">
        <v>48</v>
      </c>
      <c r="Z22" t="s">
        <v>48</v>
      </c>
      <c r="AA22" t="str">
        <f t="shared" si="1"/>
        <v>Compress 3000 AWBS 4</v>
      </c>
      <c r="AB22" t="s">
        <v>0</v>
      </c>
      <c r="AC22" t="s">
        <v>1</v>
      </c>
      <c r="AD22" t="s">
        <v>1</v>
      </c>
      <c r="AE22">
        <f t="shared" si="2"/>
        <v>4</v>
      </c>
      <c r="AF22" t="s">
        <v>3</v>
      </c>
      <c r="AG22" s="26" t="s">
        <v>236</v>
      </c>
      <c r="AH22" t="s">
        <v>1</v>
      </c>
      <c r="AI22" t="s">
        <v>199</v>
      </c>
      <c r="AJ22" t="s">
        <v>3</v>
      </c>
      <c r="AK22" s="80" t="s">
        <v>200</v>
      </c>
      <c r="AL22" t="s">
        <v>1</v>
      </c>
      <c r="AM22" t="s">
        <v>1</v>
      </c>
      <c r="AN22" s="26" t="s">
        <v>236</v>
      </c>
      <c r="AO22" t="s">
        <v>3</v>
      </c>
      <c r="AP22" t="s">
        <v>3</v>
      </c>
      <c r="AQ22" t="s">
        <v>40</v>
      </c>
      <c r="AR22" t="s">
        <v>41</v>
      </c>
      <c r="AS22" t="s">
        <v>3</v>
      </c>
      <c r="AT22">
        <v>0.23</v>
      </c>
      <c r="AU22" t="s">
        <v>1</v>
      </c>
      <c r="AV22" t="s">
        <v>48</v>
      </c>
      <c r="AW22" t="s">
        <v>193</v>
      </c>
      <c r="AX22" t="s">
        <v>48</v>
      </c>
      <c r="AY22" t="s">
        <v>209</v>
      </c>
      <c r="AZ22" t="s">
        <v>1</v>
      </c>
      <c r="BA22" t="s">
        <v>1</v>
      </c>
      <c r="BB22" t="s">
        <v>3</v>
      </c>
      <c r="BC22" s="26" t="s">
        <v>236</v>
      </c>
      <c r="BD22" t="s">
        <v>1</v>
      </c>
      <c r="BE22" t="s">
        <v>199</v>
      </c>
      <c r="BF22" t="s">
        <v>3</v>
      </c>
      <c r="BG22" t="s">
        <v>218</v>
      </c>
      <c r="BH22" t="s">
        <v>209</v>
      </c>
      <c r="BI22" t="s">
        <v>1</v>
      </c>
      <c r="BJ22" t="s">
        <v>1</v>
      </c>
      <c r="BK22" t="s">
        <v>1</v>
      </c>
    </row>
    <row r="23" spans="1:63" x14ac:dyDescent="0.25">
      <c r="A23" s="26" t="s">
        <v>298</v>
      </c>
      <c r="B23" t="s">
        <v>279</v>
      </c>
      <c r="C23" t="s">
        <v>39</v>
      </c>
      <c r="D23" t="s">
        <v>0</v>
      </c>
      <c r="E23" t="s">
        <v>1</v>
      </c>
      <c r="F23" t="s">
        <v>1</v>
      </c>
      <c r="G23" t="s">
        <v>2</v>
      </c>
      <c r="H23" t="s">
        <v>54</v>
      </c>
      <c r="I23" t="s">
        <v>1</v>
      </c>
      <c r="J23">
        <v>6</v>
      </c>
      <c r="K23" t="s">
        <v>1</v>
      </c>
      <c r="L23" s="26">
        <v>123</v>
      </c>
      <c r="M23" s="26">
        <v>1.7000000000000001E-2</v>
      </c>
      <c r="N23" s="26">
        <v>0</v>
      </c>
      <c r="O23" s="26">
        <v>1.7000000000000001E-2</v>
      </c>
      <c r="P23" s="26">
        <v>1.6E-2</v>
      </c>
      <c r="Q23" s="27">
        <v>55</v>
      </c>
      <c r="R23" s="26" t="s">
        <v>168</v>
      </c>
      <c r="S23" t="s">
        <v>3</v>
      </c>
      <c r="T23" s="1">
        <v>35</v>
      </c>
      <c r="U23" t="s">
        <v>48</v>
      </c>
      <c r="V23" t="s">
        <v>3</v>
      </c>
      <c r="W23" s="1">
        <v>7</v>
      </c>
      <c r="X23" s="1">
        <v>8</v>
      </c>
      <c r="Y23" t="s">
        <v>48</v>
      </c>
      <c r="Z23" t="s">
        <v>48</v>
      </c>
      <c r="AA23" t="str">
        <f t="shared" si="1"/>
        <v>Compress 3000 AWBS 6</v>
      </c>
      <c r="AB23" t="s">
        <v>0</v>
      </c>
      <c r="AC23" t="s">
        <v>1</v>
      </c>
      <c r="AD23" t="s">
        <v>1</v>
      </c>
      <c r="AE23">
        <f t="shared" si="2"/>
        <v>6</v>
      </c>
      <c r="AF23" t="s">
        <v>3</v>
      </c>
      <c r="AG23" s="26" t="s">
        <v>236</v>
      </c>
      <c r="AH23" t="s">
        <v>1</v>
      </c>
      <c r="AI23" t="s">
        <v>199</v>
      </c>
      <c r="AJ23" t="s">
        <v>3</v>
      </c>
      <c r="AK23" s="80" t="s">
        <v>200</v>
      </c>
      <c r="AL23" t="s">
        <v>1</v>
      </c>
      <c r="AM23" t="s">
        <v>1</v>
      </c>
      <c r="AN23" s="26" t="s">
        <v>236</v>
      </c>
      <c r="AO23" t="s">
        <v>3</v>
      </c>
      <c r="AP23" t="s">
        <v>3</v>
      </c>
      <c r="AQ23" t="s">
        <v>40</v>
      </c>
      <c r="AR23" t="s">
        <v>41</v>
      </c>
      <c r="AS23" t="s">
        <v>3</v>
      </c>
      <c r="AT23">
        <v>0.23</v>
      </c>
      <c r="AU23" t="s">
        <v>1</v>
      </c>
      <c r="AV23" t="s">
        <v>48</v>
      </c>
      <c r="AW23" t="s">
        <v>193</v>
      </c>
      <c r="AX23" t="s">
        <v>48</v>
      </c>
      <c r="AY23" t="s">
        <v>209</v>
      </c>
      <c r="AZ23" t="s">
        <v>1</v>
      </c>
      <c r="BA23" t="s">
        <v>1</v>
      </c>
      <c r="BB23" t="s">
        <v>3</v>
      </c>
      <c r="BC23" s="26" t="s">
        <v>236</v>
      </c>
      <c r="BD23" t="s">
        <v>1</v>
      </c>
      <c r="BE23" t="s">
        <v>199</v>
      </c>
      <c r="BF23" t="s">
        <v>3</v>
      </c>
      <c r="BG23" t="s">
        <v>218</v>
      </c>
      <c r="BH23" t="s">
        <v>209</v>
      </c>
      <c r="BI23" t="s">
        <v>1</v>
      </c>
      <c r="BJ23" t="s">
        <v>1</v>
      </c>
      <c r="BK23" t="s">
        <v>1</v>
      </c>
    </row>
    <row r="24" spans="1:63" x14ac:dyDescent="0.25">
      <c r="A24" s="26" t="s">
        <v>299</v>
      </c>
      <c r="B24" t="s">
        <v>279</v>
      </c>
      <c r="C24" t="s">
        <v>39</v>
      </c>
      <c r="D24" t="s">
        <v>0</v>
      </c>
      <c r="E24" t="s">
        <v>1</v>
      </c>
      <c r="F24" t="s">
        <v>1</v>
      </c>
      <c r="G24" t="s">
        <v>2</v>
      </c>
      <c r="H24" t="s">
        <v>54</v>
      </c>
      <c r="I24" t="s">
        <v>1</v>
      </c>
      <c r="J24">
        <v>8</v>
      </c>
      <c r="K24" t="s">
        <v>1</v>
      </c>
      <c r="L24" s="26">
        <v>134</v>
      </c>
      <c r="M24" s="26">
        <v>1.2999999999999999E-2</v>
      </c>
      <c r="N24" s="26">
        <v>0</v>
      </c>
      <c r="O24" s="26">
        <v>1.2999999999999999E-2</v>
      </c>
      <c r="P24" s="26">
        <v>1.7000000000000001E-2</v>
      </c>
      <c r="Q24" s="27">
        <v>55</v>
      </c>
      <c r="R24" s="26" t="s">
        <v>168</v>
      </c>
      <c r="S24" t="s">
        <v>3</v>
      </c>
      <c r="T24" s="1">
        <v>35</v>
      </c>
      <c r="U24" t="s">
        <v>48</v>
      </c>
      <c r="V24" t="s">
        <v>3</v>
      </c>
      <c r="W24" s="1">
        <v>7</v>
      </c>
      <c r="X24" s="1">
        <v>8</v>
      </c>
      <c r="Y24" t="s">
        <v>48</v>
      </c>
      <c r="Z24" t="s">
        <v>48</v>
      </c>
      <c r="AA24" t="str">
        <f t="shared" si="1"/>
        <v>Compress 3000 AWBS 8</v>
      </c>
      <c r="AB24" t="s">
        <v>0</v>
      </c>
      <c r="AC24" t="s">
        <v>1</v>
      </c>
      <c r="AD24" t="s">
        <v>1</v>
      </c>
      <c r="AE24">
        <f t="shared" si="2"/>
        <v>8</v>
      </c>
      <c r="AF24" t="s">
        <v>3</v>
      </c>
      <c r="AG24" s="26" t="s">
        <v>236</v>
      </c>
      <c r="AH24" t="s">
        <v>1</v>
      </c>
      <c r="AI24" t="s">
        <v>199</v>
      </c>
      <c r="AJ24" t="s">
        <v>3</v>
      </c>
      <c r="AK24" s="80" t="s">
        <v>200</v>
      </c>
      <c r="AL24" t="s">
        <v>1</v>
      </c>
      <c r="AM24" t="s">
        <v>1</v>
      </c>
      <c r="AN24" s="26" t="s">
        <v>236</v>
      </c>
      <c r="AO24" t="s">
        <v>3</v>
      </c>
      <c r="AP24" t="s">
        <v>3</v>
      </c>
      <c r="AQ24" t="s">
        <v>40</v>
      </c>
      <c r="AR24" t="s">
        <v>41</v>
      </c>
      <c r="AS24" t="s">
        <v>3</v>
      </c>
      <c r="AT24">
        <v>0.23</v>
      </c>
      <c r="AU24" t="s">
        <v>1</v>
      </c>
      <c r="AV24" t="s">
        <v>48</v>
      </c>
      <c r="AW24" t="s">
        <v>193</v>
      </c>
      <c r="AX24" t="s">
        <v>48</v>
      </c>
      <c r="AY24" t="s">
        <v>209</v>
      </c>
      <c r="AZ24" t="s">
        <v>1</v>
      </c>
      <c r="BA24" t="s">
        <v>1</v>
      </c>
      <c r="BB24" t="s">
        <v>3</v>
      </c>
      <c r="BC24" s="26" t="s">
        <v>236</v>
      </c>
      <c r="BD24" t="s">
        <v>1</v>
      </c>
      <c r="BE24" t="s">
        <v>199</v>
      </c>
      <c r="BF24" t="s">
        <v>3</v>
      </c>
      <c r="BG24" t="s">
        <v>218</v>
      </c>
      <c r="BH24" t="s">
        <v>209</v>
      </c>
      <c r="BI24" t="s">
        <v>1</v>
      </c>
      <c r="BJ24" t="s">
        <v>1</v>
      </c>
      <c r="BK24" t="s">
        <v>1</v>
      </c>
    </row>
    <row r="25" spans="1:63" x14ac:dyDescent="0.25">
      <c r="A25" s="26" t="s">
        <v>300</v>
      </c>
      <c r="B25" t="s">
        <v>279</v>
      </c>
      <c r="C25" t="s">
        <v>39</v>
      </c>
      <c r="D25" t="s">
        <v>0</v>
      </c>
      <c r="E25" t="s">
        <v>1</v>
      </c>
      <c r="F25" t="s">
        <v>1</v>
      </c>
      <c r="G25" t="s">
        <v>2</v>
      </c>
      <c r="H25" t="s">
        <v>54</v>
      </c>
      <c r="I25" t="s">
        <v>1</v>
      </c>
      <c r="J25">
        <v>11</v>
      </c>
      <c r="K25" t="s">
        <v>1</v>
      </c>
      <c r="L25" s="26">
        <v>131</v>
      </c>
      <c r="M25" s="26">
        <v>7.0000000000000001E-3</v>
      </c>
      <c r="N25" s="26">
        <v>0</v>
      </c>
      <c r="O25" s="26">
        <v>7.0000000000000001E-3</v>
      </c>
      <c r="P25" s="26">
        <v>3.5000000000000003E-2</v>
      </c>
      <c r="Q25" s="27">
        <v>55</v>
      </c>
      <c r="R25" s="26" t="s">
        <v>168</v>
      </c>
      <c r="S25" t="s">
        <v>3</v>
      </c>
      <c r="T25" s="1">
        <v>35</v>
      </c>
      <c r="U25" t="s">
        <v>48</v>
      </c>
      <c r="V25" t="s">
        <v>3</v>
      </c>
      <c r="W25" s="1">
        <v>7</v>
      </c>
      <c r="X25" s="1">
        <v>8</v>
      </c>
      <c r="Y25" t="s">
        <v>48</v>
      </c>
      <c r="Z25" t="s">
        <v>48</v>
      </c>
      <c r="AA25" t="str">
        <f t="shared" si="1"/>
        <v>Compress 3000 AWBS 11s</v>
      </c>
      <c r="AB25" t="s">
        <v>0</v>
      </c>
      <c r="AC25" t="s">
        <v>1</v>
      </c>
      <c r="AD25" t="s">
        <v>1</v>
      </c>
      <c r="AE25">
        <f t="shared" si="2"/>
        <v>11</v>
      </c>
      <c r="AF25" t="s">
        <v>3</v>
      </c>
      <c r="AG25" s="26" t="s">
        <v>236</v>
      </c>
      <c r="AH25" t="s">
        <v>1</v>
      </c>
      <c r="AI25" t="s">
        <v>199</v>
      </c>
      <c r="AJ25" t="s">
        <v>3</v>
      </c>
      <c r="AK25" s="80" t="s">
        <v>200</v>
      </c>
      <c r="AL25" t="s">
        <v>1</v>
      </c>
      <c r="AM25" t="s">
        <v>1</v>
      </c>
      <c r="AN25" s="26" t="s">
        <v>236</v>
      </c>
      <c r="AO25" t="s">
        <v>3</v>
      </c>
      <c r="AP25" t="s">
        <v>3</v>
      </c>
      <c r="AQ25" t="s">
        <v>42</v>
      </c>
      <c r="AR25" t="s">
        <v>41</v>
      </c>
      <c r="AS25" t="s">
        <v>3</v>
      </c>
      <c r="AT25">
        <v>0.23</v>
      </c>
      <c r="AU25" t="s">
        <v>1</v>
      </c>
      <c r="AV25" t="s">
        <v>48</v>
      </c>
      <c r="AW25" t="s">
        <v>193</v>
      </c>
      <c r="AX25" t="s">
        <v>48</v>
      </c>
      <c r="AY25" t="s">
        <v>209</v>
      </c>
      <c r="AZ25" t="s">
        <v>1</v>
      </c>
      <c r="BA25" t="s">
        <v>1</v>
      </c>
      <c r="BB25" t="s">
        <v>3</v>
      </c>
      <c r="BC25" s="26" t="s">
        <v>236</v>
      </c>
      <c r="BD25" t="s">
        <v>1</v>
      </c>
      <c r="BE25" t="s">
        <v>199</v>
      </c>
      <c r="BF25" t="s">
        <v>3</v>
      </c>
      <c r="BG25" t="s">
        <v>218</v>
      </c>
      <c r="BH25" t="s">
        <v>209</v>
      </c>
      <c r="BI25" t="s">
        <v>1</v>
      </c>
      <c r="BJ25" t="s">
        <v>1</v>
      </c>
      <c r="BK25" t="s">
        <v>1</v>
      </c>
    </row>
    <row r="26" spans="1:63" x14ac:dyDescent="0.25">
      <c r="A26" s="26" t="s">
        <v>301</v>
      </c>
      <c r="B26" t="s">
        <v>279</v>
      </c>
      <c r="C26" t="s">
        <v>39</v>
      </c>
      <c r="D26" t="s">
        <v>0</v>
      </c>
      <c r="E26" t="s">
        <v>1</v>
      </c>
      <c r="F26" t="s">
        <v>1</v>
      </c>
      <c r="G26" t="s">
        <v>2</v>
      </c>
      <c r="H26" t="s">
        <v>54</v>
      </c>
      <c r="I26" t="s">
        <v>1</v>
      </c>
      <c r="J26">
        <v>11</v>
      </c>
      <c r="K26" t="s">
        <v>1</v>
      </c>
      <c r="L26" s="26">
        <v>129</v>
      </c>
      <c r="M26" s="26">
        <v>2.5999999999999999E-2</v>
      </c>
      <c r="N26" s="26">
        <v>0</v>
      </c>
      <c r="O26" s="26">
        <v>2.5999999999999999E-2</v>
      </c>
      <c r="P26" s="26">
        <v>5.2999999999999999E-2</v>
      </c>
      <c r="Q26" s="27">
        <v>55</v>
      </c>
      <c r="R26" s="26" t="s">
        <v>168</v>
      </c>
      <c r="S26" t="s">
        <v>3</v>
      </c>
      <c r="T26" s="1">
        <v>35</v>
      </c>
      <c r="U26" t="s">
        <v>48</v>
      </c>
      <c r="V26" t="s">
        <v>3</v>
      </c>
      <c r="W26" s="1">
        <v>7</v>
      </c>
      <c r="X26" s="1">
        <v>8</v>
      </c>
      <c r="Y26" t="s">
        <v>48</v>
      </c>
      <c r="Z26" t="s">
        <v>48</v>
      </c>
      <c r="AA26" t="str">
        <f t="shared" si="1"/>
        <v>Compress 3000 AWBS 11t</v>
      </c>
      <c r="AB26" t="s">
        <v>0</v>
      </c>
      <c r="AC26" t="s">
        <v>1</v>
      </c>
      <c r="AD26" t="s">
        <v>1</v>
      </c>
      <c r="AE26">
        <f t="shared" si="2"/>
        <v>11</v>
      </c>
      <c r="AF26" t="s">
        <v>3</v>
      </c>
      <c r="AG26" s="26" t="s">
        <v>236</v>
      </c>
      <c r="AH26" t="s">
        <v>1</v>
      </c>
      <c r="AI26" t="s">
        <v>199</v>
      </c>
      <c r="AJ26" t="s">
        <v>3</v>
      </c>
      <c r="AK26" s="80" t="s">
        <v>200</v>
      </c>
      <c r="AL26" t="s">
        <v>1</v>
      </c>
      <c r="AM26" t="s">
        <v>1</v>
      </c>
      <c r="AN26" s="26" t="s">
        <v>236</v>
      </c>
      <c r="AO26" t="s">
        <v>3</v>
      </c>
      <c r="AP26" t="s">
        <v>3</v>
      </c>
      <c r="AQ26" t="s">
        <v>42</v>
      </c>
      <c r="AR26" t="s">
        <v>41</v>
      </c>
      <c r="AS26" t="s">
        <v>3</v>
      </c>
      <c r="AT26">
        <v>0.23</v>
      </c>
      <c r="AU26" t="s">
        <v>1</v>
      </c>
      <c r="AV26" t="s">
        <v>48</v>
      </c>
      <c r="AW26" t="s">
        <v>193</v>
      </c>
      <c r="AX26" t="s">
        <v>48</v>
      </c>
      <c r="AY26" t="s">
        <v>209</v>
      </c>
      <c r="AZ26" t="s">
        <v>1</v>
      </c>
      <c r="BA26" t="s">
        <v>1</v>
      </c>
      <c r="BB26" t="s">
        <v>3</v>
      </c>
      <c r="BC26" s="26" t="s">
        <v>236</v>
      </c>
      <c r="BD26" t="s">
        <v>1</v>
      </c>
      <c r="BE26" t="s">
        <v>199</v>
      </c>
      <c r="BF26" t="s">
        <v>3</v>
      </c>
      <c r="BG26" t="s">
        <v>218</v>
      </c>
      <c r="BH26" t="s">
        <v>209</v>
      </c>
      <c r="BI26" t="s">
        <v>1</v>
      </c>
      <c r="BJ26" t="s">
        <v>1</v>
      </c>
      <c r="BK26" t="s">
        <v>1</v>
      </c>
    </row>
    <row r="27" spans="1:63" x14ac:dyDescent="0.25">
      <c r="A27" s="26" t="s">
        <v>302</v>
      </c>
      <c r="B27" t="s">
        <v>279</v>
      </c>
      <c r="C27" t="s">
        <v>39</v>
      </c>
      <c r="D27" t="s">
        <v>0</v>
      </c>
      <c r="E27" t="s">
        <v>1</v>
      </c>
      <c r="F27" t="s">
        <v>1</v>
      </c>
      <c r="G27" t="s">
        <v>2</v>
      </c>
      <c r="H27" t="s">
        <v>54</v>
      </c>
      <c r="I27" t="s">
        <v>1</v>
      </c>
      <c r="J27">
        <v>13</v>
      </c>
      <c r="K27" t="s">
        <v>1</v>
      </c>
      <c r="L27" s="26">
        <v>136</v>
      </c>
      <c r="M27" s="26">
        <v>7.0000000000000001E-3</v>
      </c>
      <c r="N27" s="26">
        <v>0</v>
      </c>
      <c r="O27" s="26">
        <v>7.0000000000000001E-3</v>
      </c>
      <c r="P27" s="26">
        <v>3.5000000000000003E-2</v>
      </c>
      <c r="Q27" s="27">
        <v>55</v>
      </c>
      <c r="R27" s="26" t="s">
        <v>168</v>
      </c>
      <c r="S27" t="s">
        <v>3</v>
      </c>
      <c r="T27" s="1">
        <v>35</v>
      </c>
      <c r="U27" t="s">
        <v>48</v>
      </c>
      <c r="V27" t="s">
        <v>3</v>
      </c>
      <c r="W27" s="1">
        <v>7</v>
      </c>
      <c r="X27" s="1">
        <v>8</v>
      </c>
      <c r="Y27" t="s">
        <v>48</v>
      </c>
      <c r="Z27" t="s">
        <v>48</v>
      </c>
      <c r="AA27" t="str">
        <f t="shared" si="1"/>
        <v>Compress 3000 AWBS 13s</v>
      </c>
      <c r="AB27" t="s">
        <v>0</v>
      </c>
      <c r="AC27" t="s">
        <v>1</v>
      </c>
      <c r="AD27" t="s">
        <v>1</v>
      </c>
      <c r="AE27">
        <f t="shared" si="2"/>
        <v>13</v>
      </c>
      <c r="AF27" t="s">
        <v>3</v>
      </c>
      <c r="AG27" s="26" t="s">
        <v>236</v>
      </c>
      <c r="AH27" t="s">
        <v>1</v>
      </c>
      <c r="AI27" t="s">
        <v>199</v>
      </c>
      <c r="AJ27" t="s">
        <v>3</v>
      </c>
      <c r="AK27" s="80" t="s">
        <v>200</v>
      </c>
      <c r="AL27" t="s">
        <v>1</v>
      </c>
      <c r="AM27" t="s">
        <v>1</v>
      </c>
      <c r="AN27" s="26" t="s">
        <v>236</v>
      </c>
      <c r="AO27" t="s">
        <v>3</v>
      </c>
      <c r="AP27" t="s">
        <v>3</v>
      </c>
      <c r="AQ27" t="s">
        <v>42</v>
      </c>
      <c r="AR27" t="s">
        <v>41</v>
      </c>
      <c r="AS27" t="s">
        <v>3</v>
      </c>
      <c r="AT27">
        <v>0.23</v>
      </c>
      <c r="AU27" t="s">
        <v>1</v>
      </c>
      <c r="AV27" t="s">
        <v>48</v>
      </c>
      <c r="AW27" t="s">
        <v>193</v>
      </c>
      <c r="AX27" t="s">
        <v>48</v>
      </c>
      <c r="AY27" t="s">
        <v>209</v>
      </c>
      <c r="AZ27" t="s">
        <v>1</v>
      </c>
      <c r="BA27" t="s">
        <v>1</v>
      </c>
      <c r="BB27" t="s">
        <v>3</v>
      </c>
      <c r="BC27" s="26" t="s">
        <v>236</v>
      </c>
      <c r="BD27" t="s">
        <v>1</v>
      </c>
      <c r="BE27" t="s">
        <v>199</v>
      </c>
      <c r="BF27" t="s">
        <v>3</v>
      </c>
      <c r="BG27" t="s">
        <v>218</v>
      </c>
      <c r="BH27" t="s">
        <v>209</v>
      </c>
      <c r="BI27" t="s">
        <v>1</v>
      </c>
      <c r="BJ27" t="s">
        <v>1</v>
      </c>
      <c r="BK27" t="s">
        <v>1</v>
      </c>
    </row>
    <row r="28" spans="1:63" x14ac:dyDescent="0.25">
      <c r="A28" s="26" t="s">
        <v>303</v>
      </c>
      <c r="B28" t="s">
        <v>279</v>
      </c>
      <c r="C28" t="s">
        <v>39</v>
      </c>
      <c r="D28" t="s">
        <v>0</v>
      </c>
      <c r="E28" t="s">
        <v>1</v>
      </c>
      <c r="F28" t="s">
        <v>1</v>
      </c>
      <c r="G28" t="s">
        <v>2</v>
      </c>
      <c r="H28" t="s">
        <v>54</v>
      </c>
      <c r="I28" t="s">
        <v>1</v>
      </c>
      <c r="J28">
        <v>13</v>
      </c>
      <c r="K28" t="s">
        <v>1</v>
      </c>
      <c r="L28" s="26">
        <v>132</v>
      </c>
      <c r="M28" s="26">
        <v>2.5999999999999999E-2</v>
      </c>
      <c r="N28" s="26">
        <v>0</v>
      </c>
      <c r="O28" s="26">
        <v>2.5999999999999999E-2</v>
      </c>
      <c r="P28" s="26">
        <v>5.2999999999999999E-2</v>
      </c>
      <c r="Q28" s="27">
        <v>55</v>
      </c>
      <c r="R28" s="26" t="s">
        <v>168</v>
      </c>
      <c r="S28" t="s">
        <v>3</v>
      </c>
      <c r="T28" s="1">
        <v>35</v>
      </c>
      <c r="U28" t="s">
        <v>48</v>
      </c>
      <c r="V28" t="s">
        <v>3</v>
      </c>
      <c r="W28" s="1">
        <v>7</v>
      </c>
      <c r="X28" s="1">
        <v>8</v>
      </c>
      <c r="Y28" t="s">
        <v>48</v>
      </c>
      <c r="Z28" t="s">
        <v>48</v>
      </c>
      <c r="AA28" t="str">
        <f t="shared" si="1"/>
        <v>Compress 3000 AWBS 13t</v>
      </c>
      <c r="AB28" t="s">
        <v>0</v>
      </c>
      <c r="AC28" t="s">
        <v>1</v>
      </c>
      <c r="AD28" t="s">
        <v>1</v>
      </c>
      <c r="AE28">
        <f t="shared" si="2"/>
        <v>13</v>
      </c>
      <c r="AF28" t="s">
        <v>3</v>
      </c>
      <c r="AG28" s="26" t="s">
        <v>236</v>
      </c>
      <c r="AH28" t="s">
        <v>1</v>
      </c>
      <c r="AI28" t="s">
        <v>199</v>
      </c>
      <c r="AJ28" t="s">
        <v>3</v>
      </c>
      <c r="AK28" s="80" t="s">
        <v>200</v>
      </c>
      <c r="AL28" t="s">
        <v>1</v>
      </c>
      <c r="AM28" t="s">
        <v>1</v>
      </c>
      <c r="AN28" s="26" t="s">
        <v>236</v>
      </c>
      <c r="AO28" t="s">
        <v>3</v>
      </c>
      <c r="AP28" t="s">
        <v>3</v>
      </c>
      <c r="AQ28" t="s">
        <v>42</v>
      </c>
      <c r="AR28" t="s">
        <v>41</v>
      </c>
      <c r="AS28" t="s">
        <v>3</v>
      </c>
      <c r="AT28">
        <v>0.23</v>
      </c>
      <c r="AU28" t="s">
        <v>1</v>
      </c>
      <c r="AV28" t="s">
        <v>48</v>
      </c>
      <c r="AW28" t="s">
        <v>193</v>
      </c>
      <c r="AX28" t="s">
        <v>48</v>
      </c>
      <c r="AY28" t="s">
        <v>209</v>
      </c>
      <c r="AZ28" t="s">
        <v>1</v>
      </c>
      <c r="BA28" t="s">
        <v>1</v>
      </c>
      <c r="BB28" t="s">
        <v>3</v>
      </c>
      <c r="BC28" s="26" t="s">
        <v>236</v>
      </c>
      <c r="BD28" t="s">
        <v>1</v>
      </c>
      <c r="BE28" t="s">
        <v>199</v>
      </c>
      <c r="BF28" t="s">
        <v>3</v>
      </c>
      <c r="BG28" t="s">
        <v>218</v>
      </c>
      <c r="BH28" t="s">
        <v>209</v>
      </c>
      <c r="BI28" t="s">
        <v>1</v>
      </c>
      <c r="BJ28" t="s">
        <v>1</v>
      </c>
      <c r="BK28" t="s">
        <v>1</v>
      </c>
    </row>
    <row r="29" spans="1:63" x14ac:dyDescent="0.25">
      <c r="A29" s="26" t="s">
        <v>304</v>
      </c>
      <c r="B29" t="s">
        <v>279</v>
      </c>
      <c r="C29" t="s">
        <v>39</v>
      </c>
      <c r="D29" t="s">
        <v>0</v>
      </c>
      <c r="E29" t="s">
        <v>1</v>
      </c>
      <c r="F29" t="s">
        <v>1</v>
      </c>
      <c r="G29" t="s">
        <v>2</v>
      </c>
      <c r="H29" t="s">
        <v>54</v>
      </c>
      <c r="I29" t="s">
        <v>1</v>
      </c>
      <c r="J29">
        <v>15</v>
      </c>
      <c r="K29" t="s">
        <v>1</v>
      </c>
      <c r="L29" s="26">
        <v>136</v>
      </c>
      <c r="M29" s="26">
        <v>7.0000000000000001E-3</v>
      </c>
      <c r="N29" s="26">
        <v>0</v>
      </c>
      <c r="O29" s="26">
        <v>7.0000000000000001E-3</v>
      </c>
      <c r="P29" s="26">
        <v>3.5000000000000003E-2</v>
      </c>
      <c r="Q29" s="27">
        <v>55</v>
      </c>
      <c r="R29" s="26" t="s">
        <v>168</v>
      </c>
      <c r="S29" t="s">
        <v>3</v>
      </c>
      <c r="T29" s="1">
        <v>35</v>
      </c>
      <c r="U29" t="s">
        <v>48</v>
      </c>
      <c r="V29" t="s">
        <v>3</v>
      </c>
      <c r="W29" s="1">
        <v>7</v>
      </c>
      <c r="X29" s="1">
        <v>8</v>
      </c>
      <c r="Y29" t="s">
        <v>48</v>
      </c>
      <c r="Z29" t="s">
        <v>48</v>
      </c>
      <c r="AA29" t="str">
        <f t="shared" si="1"/>
        <v>Compress 3000 AWBS 15s</v>
      </c>
      <c r="AB29" t="s">
        <v>0</v>
      </c>
      <c r="AC29" t="s">
        <v>1</v>
      </c>
      <c r="AD29" t="s">
        <v>1</v>
      </c>
      <c r="AE29">
        <f t="shared" si="2"/>
        <v>15</v>
      </c>
      <c r="AF29" t="s">
        <v>3</v>
      </c>
      <c r="AG29" s="26" t="s">
        <v>236</v>
      </c>
      <c r="AH29" t="s">
        <v>1</v>
      </c>
      <c r="AI29" t="s">
        <v>199</v>
      </c>
      <c r="AJ29" t="s">
        <v>3</v>
      </c>
      <c r="AK29" s="80" t="s">
        <v>200</v>
      </c>
      <c r="AL29" t="s">
        <v>1</v>
      </c>
      <c r="AM29" t="s">
        <v>1</v>
      </c>
      <c r="AN29" s="26" t="s">
        <v>236</v>
      </c>
      <c r="AO29" t="s">
        <v>3</v>
      </c>
      <c r="AP29" t="s">
        <v>3</v>
      </c>
      <c r="AQ29" t="s">
        <v>42</v>
      </c>
      <c r="AR29" t="s">
        <v>41</v>
      </c>
      <c r="AS29" t="s">
        <v>3</v>
      </c>
      <c r="AT29">
        <v>0.23</v>
      </c>
      <c r="AU29" t="s">
        <v>1</v>
      </c>
      <c r="AV29" t="s">
        <v>48</v>
      </c>
      <c r="AW29" t="s">
        <v>193</v>
      </c>
      <c r="AX29" t="s">
        <v>48</v>
      </c>
      <c r="AY29" t="s">
        <v>209</v>
      </c>
      <c r="AZ29" t="s">
        <v>1</v>
      </c>
      <c r="BA29" t="s">
        <v>1</v>
      </c>
      <c r="BB29" t="s">
        <v>3</v>
      </c>
      <c r="BC29" s="26" t="s">
        <v>236</v>
      </c>
      <c r="BD29" t="s">
        <v>1</v>
      </c>
      <c r="BE29" t="s">
        <v>199</v>
      </c>
      <c r="BF29" t="s">
        <v>3</v>
      </c>
      <c r="BG29" t="s">
        <v>218</v>
      </c>
      <c r="BH29" t="s">
        <v>209</v>
      </c>
      <c r="BI29" t="s">
        <v>1</v>
      </c>
      <c r="BJ29" t="s">
        <v>1</v>
      </c>
      <c r="BK29" t="s">
        <v>1</v>
      </c>
    </row>
    <row r="30" spans="1:63" x14ac:dyDescent="0.25">
      <c r="A30" s="26" t="s">
        <v>305</v>
      </c>
      <c r="B30" t="s">
        <v>279</v>
      </c>
      <c r="C30" t="s">
        <v>39</v>
      </c>
      <c r="D30" t="s">
        <v>0</v>
      </c>
      <c r="E30" t="s">
        <v>1</v>
      </c>
      <c r="F30" t="s">
        <v>1</v>
      </c>
      <c r="G30" t="s">
        <v>2</v>
      </c>
      <c r="H30" t="s">
        <v>54</v>
      </c>
      <c r="I30" t="s">
        <v>1</v>
      </c>
      <c r="J30">
        <v>15</v>
      </c>
      <c r="K30" t="s">
        <v>1</v>
      </c>
      <c r="L30" s="26">
        <v>132</v>
      </c>
      <c r="M30" s="26">
        <v>2.5999999999999999E-2</v>
      </c>
      <c r="N30" s="26">
        <v>0</v>
      </c>
      <c r="O30" s="26">
        <v>2.5999999999999999E-2</v>
      </c>
      <c r="P30" s="26">
        <v>5.2999999999999999E-2</v>
      </c>
      <c r="Q30" s="27">
        <v>55</v>
      </c>
      <c r="R30" s="26" t="s">
        <v>168</v>
      </c>
      <c r="S30" t="s">
        <v>3</v>
      </c>
      <c r="T30" s="1">
        <v>35</v>
      </c>
      <c r="U30" t="s">
        <v>48</v>
      </c>
      <c r="V30" t="s">
        <v>3</v>
      </c>
      <c r="W30" s="1">
        <v>7</v>
      </c>
      <c r="X30" s="1">
        <v>8</v>
      </c>
      <c r="Y30" t="s">
        <v>48</v>
      </c>
      <c r="Z30" t="s">
        <v>48</v>
      </c>
      <c r="AA30" t="str">
        <f t="shared" si="1"/>
        <v>Compress 3000 AWBS 15t</v>
      </c>
      <c r="AB30" t="s">
        <v>0</v>
      </c>
      <c r="AC30" t="s">
        <v>1</v>
      </c>
      <c r="AD30" t="s">
        <v>1</v>
      </c>
      <c r="AE30">
        <f t="shared" si="2"/>
        <v>15</v>
      </c>
      <c r="AF30" t="s">
        <v>3</v>
      </c>
      <c r="AG30" s="26" t="s">
        <v>236</v>
      </c>
      <c r="AH30" t="s">
        <v>1</v>
      </c>
      <c r="AI30" t="s">
        <v>199</v>
      </c>
      <c r="AJ30" t="s">
        <v>3</v>
      </c>
      <c r="AK30" s="80" t="s">
        <v>200</v>
      </c>
      <c r="AL30" t="s">
        <v>1</v>
      </c>
      <c r="AM30" t="s">
        <v>1</v>
      </c>
      <c r="AN30" s="26" t="s">
        <v>236</v>
      </c>
      <c r="AO30" t="s">
        <v>3</v>
      </c>
      <c r="AP30" t="s">
        <v>3</v>
      </c>
      <c r="AQ30" t="s">
        <v>42</v>
      </c>
      <c r="AR30" t="s">
        <v>41</v>
      </c>
      <c r="AS30" t="s">
        <v>3</v>
      </c>
      <c r="AT30">
        <v>0.23</v>
      </c>
      <c r="AU30" t="s">
        <v>1</v>
      </c>
      <c r="AV30" t="s">
        <v>48</v>
      </c>
      <c r="AW30" t="s">
        <v>193</v>
      </c>
      <c r="AX30" t="s">
        <v>48</v>
      </c>
      <c r="AY30" t="s">
        <v>209</v>
      </c>
      <c r="AZ30" t="s">
        <v>1</v>
      </c>
      <c r="BA30" t="s">
        <v>1</v>
      </c>
      <c r="BB30" t="s">
        <v>3</v>
      </c>
      <c r="BC30" s="26" t="s">
        <v>236</v>
      </c>
      <c r="BD30" t="s">
        <v>1</v>
      </c>
      <c r="BE30" t="s">
        <v>199</v>
      </c>
      <c r="BF30" t="s">
        <v>3</v>
      </c>
      <c r="BG30" t="s">
        <v>218</v>
      </c>
      <c r="BH30" t="s">
        <v>209</v>
      </c>
      <c r="BI30" t="s">
        <v>1</v>
      </c>
      <c r="BJ30" t="s">
        <v>1</v>
      </c>
      <c r="BK30" t="s">
        <v>1</v>
      </c>
    </row>
    <row r="31" spans="1:63" x14ac:dyDescent="0.25">
      <c r="A31" s="26" t="s">
        <v>306</v>
      </c>
      <c r="B31" t="s">
        <v>279</v>
      </c>
      <c r="C31" t="s">
        <v>39</v>
      </c>
      <c r="D31" t="s">
        <v>0</v>
      </c>
      <c r="E31" t="s">
        <v>1</v>
      </c>
      <c r="F31" t="s">
        <v>1</v>
      </c>
      <c r="G31" t="s">
        <v>2</v>
      </c>
      <c r="H31" t="s">
        <v>54</v>
      </c>
      <c r="I31" t="s">
        <v>1</v>
      </c>
      <c r="J31">
        <v>2</v>
      </c>
      <c r="K31" t="s">
        <v>1</v>
      </c>
      <c r="L31" s="26">
        <v>123</v>
      </c>
      <c r="M31" s="26">
        <v>1.0999999999999999E-2</v>
      </c>
      <c r="N31" s="26">
        <v>5.0999999999999997E-2</v>
      </c>
      <c r="O31" s="26">
        <v>1.0999999999999999E-2</v>
      </c>
      <c r="P31" s="26">
        <v>0.1</v>
      </c>
      <c r="Q31" s="27">
        <v>55</v>
      </c>
      <c r="R31" s="26" t="s">
        <v>168</v>
      </c>
      <c r="S31" t="s">
        <v>3</v>
      </c>
      <c r="T31" s="1">
        <v>35</v>
      </c>
      <c r="U31" t="s">
        <v>48</v>
      </c>
      <c r="V31" t="s">
        <v>3</v>
      </c>
      <c r="W31" s="1">
        <v>7</v>
      </c>
      <c r="X31" s="1">
        <v>8</v>
      </c>
      <c r="Y31" t="s">
        <v>48</v>
      </c>
      <c r="Z31" t="s">
        <v>48</v>
      </c>
      <c r="AA31" t="str">
        <f t="shared" si="1"/>
        <v>Compress 3000 AWMS 2</v>
      </c>
      <c r="AB31" t="s">
        <v>0</v>
      </c>
      <c r="AC31" t="s">
        <v>1</v>
      </c>
      <c r="AD31" t="s">
        <v>1</v>
      </c>
      <c r="AE31">
        <f t="shared" si="2"/>
        <v>2</v>
      </c>
      <c r="AF31" t="s">
        <v>3</v>
      </c>
      <c r="AG31" t="s">
        <v>43</v>
      </c>
      <c r="AH31" t="s">
        <v>3</v>
      </c>
      <c r="AI31" t="s">
        <v>5</v>
      </c>
      <c r="AJ31" t="s">
        <v>3</v>
      </c>
      <c r="AK31" s="86" t="s">
        <v>372</v>
      </c>
      <c r="AL31" t="s">
        <v>3</v>
      </c>
      <c r="AM31" t="s">
        <v>3</v>
      </c>
      <c r="AN31" t="s">
        <v>162</v>
      </c>
      <c r="AO31" t="s">
        <v>48</v>
      </c>
      <c r="AP31" t="s">
        <v>3</v>
      </c>
      <c r="AQ31" t="s">
        <v>40</v>
      </c>
      <c r="AR31" t="s">
        <v>41</v>
      </c>
      <c r="AS31" t="s">
        <v>3</v>
      </c>
      <c r="AT31">
        <v>0.23</v>
      </c>
      <c r="AU31" t="s">
        <v>1</v>
      </c>
      <c r="AV31" t="s">
        <v>48</v>
      </c>
      <c r="AW31" t="s">
        <v>48</v>
      </c>
      <c r="AX31" t="s">
        <v>48</v>
      </c>
      <c r="AY31" t="s">
        <v>209</v>
      </c>
      <c r="AZ31" t="s">
        <v>48</v>
      </c>
      <c r="BA31" t="s">
        <v>48</v>
      </c>
      <c r="BB31" t="s">
        <v>48</v>
      </c>
      <c r="BC31" t="s">
        <v>48</v>
      </c>
      <c r="BD31" t="s">
        <v>48</v>
      </c>
      <c r="BE31" t="s">
        <v>48</v>
      </c>
      <c r="BF31" t="s">
        <v>48</v>
      </c>
      <c r="BG31" t="s">
        <v>48</v>
      </c>
      <c r="BH31" t="s">
        <v>48</v>
      </c>
      <c r="BI31" t="s">
        <v>48</v>
      </c>
      <c r="BJ31" t="s">
        <v>48</v>
      </c>
      <c r="BK31" t="s">
        <v>48</v>
      </c>
    </row>
    <row r="32" spans="1:63" x14ac:dyDescent="0.25">
      <c r="A32" s="26" t="s">
        <v>307</v>
      </c>
      <c r="B32" t="s">
        <v>279</v>
      </c>
      <c r="C32" t="s">
        <v>39</v>
      </c>
      <c r="D32" t="s">
        <v>0</v>
      </c>
      <c r="E32" t="s">
        <v>1</v>
      </c>
      <c r="F32" t="s">
        <v>1</v>
      </c>
      <c r="G32" t="s">
        <v>2</v>
      </c>
      <c r="H32" t="s">
        <v>54</v>
      </c>
      <c r="I32" t="s">
        <v>1</v>
      </c>
      <c r="J32">
        <v>4</v>
      </c>
      <c r="K32" t="s">
        <v>1</v>
      </c>
      <c r="L32" s="26">
        <v>124</v>
      </c>
      <c r="M32" s="26">
        <v>1.7000000000000001E-2</v>
      </c>
      <c r="N32" s="26">
        <v>0</v>
      </c>
      <c r="O32" s="26">
        <v>1.7000000000000001E-2</v>
      </c>
      <c r="P32" s="26">
        <v>1.6E-2</v>
      </c>
      <c r="Q32" s="27">
        <v>55</v>
      </c>
      <c r="R32" s="26" t="s">
        <v>168</v>
      </c>
      <c r="S32" t="s">
        <v>3</v>
      </c>
      <c r="T32" s="1">
        <v>35</v>
      </c>
      <c r="U32" t="s">
        <v>48</v>
      </c>
      <c r="V32" t="s">
        <v>3</v>
      </c>
      <c r="W32" s="1">
        <v>7</v>
      </c>
      <c r="X32" s="1">
        <v>8</v>
      </c>
      <c r="Y32" t="s">
        <v>48</v>
      </c>
      <c r="Z32" t="s">
        <v>48</v>
      </c>
      <c r="AA32" t="str">
        <f t="shared" si="1"/>
        <v>Compress 3000 AWMS 4</v>
      </c>
      <c r="AB32" t="s">
        <v>0</v>
      </c>
      <c r="AC32" t="s">
        <v>1</v>
      </c>
      <c r="AD32" t="s">
        <v>1</v>
      </c>
      <c r="AE32">
        <f t="shared" si="2"/>
        <v>4</v>
      </c>
      <c r="AF32" t="s">
        <v>3</v>
      </c>
      <c r="AG32" t="s">
        <v>43</v>
      </c>
      <c r="AH32" t="s">
        <v>3</v>
      </c>
      <c r="AI32" t="s">
        <v>5</v>
      </c>
      <c r="AJ32" t="s">
        <v>3</v>
      </c>
      <c r="AK32" s="86" t="s">
        <v>373</v>
      </c>
      <c r="AL32" t="s">
        <v>3</v>
      </c>
      <c r="AM32" t="s">
        <v>3</v>
      </c>
      <c r="AN32" t="s">
        <v>162</v>
      </c>
      <c r="AO32" t="s">
        <v>48</v>
      </c>
      <c r="AP32" t="s">
        <v>3</v>
      </c>
      <c r="AQ32" t="s">
        <v>40</v>
      </c>
      <c r="AR32" t="s">
        <v>41</v>
      </c>
      <c r="AS32" t="s">
        <v>3</v>
      </c>
      <c r="AT32">
        <v>0.23</v>
      </c>
      <c r="AU32" t="s">
        <v>1</v>
      </c>
      <c r="AV32" t="s">
        <v>48</v>
      </c>
      <c r="AW32" t="s">
        <v>48</v>
      </c>
      <c r="AX32" t="s">
        <v>48</v>
      </c>
      <c r="AY32" t="s">
        <v>209</v>
      </c>
      <c r="AZ32" t="s">
        <v>48</v>
      </c>
      <c r="BA32" t="s">
        <v>48</v>
      </c>
      <c r="BB32" t="s">
        <v>48</v>
      </c>
      <c r="BC32" t="s">
        <v>48</v>
      </c>
      <c r="BD32" t="s">
        <v>48</v>
      </c>
      <c r="BE32" t="s">
        <v>48</v>
      </c>
      <c r="BF32" t="s">
        <v>48</v>
      </c>
      <c r="BG32" t="s">
        <v>48</v>
      </c>
      <c r="BH32" t="s">
        <v>48</v>
      </c>
      <c r="BI32" t="s">
        <v>48</v>
      </c>
      <c r="BJ32" t="s">
        <v>48</v>
      </c>
      <c r="BK32" t="s">
        <v>48</v>
      </c>
    </row>
    <row r="33" spans="1:63" x14ac:dyDescent="0.25">
      <c r="A33" s="26" t="s">
        <v>308</v>
      </c>
      <c r="B33" t="s">
        <v>279</v>
      </c>
      <c r="C33" t="s">
        <v>39</v>
      </c>
      <c r="D33" t="s">
        <v>0</v>
      </c>
      <c r="E33" t="s">
        <v>1</v>
      </c>
      <c r="F33" t="s">
        <v>1</v>
      </c>
      <c r="G33" t="s">
        <v>2</v>
      </c>
      <c r="H33" t="s">
        <v>54</v>
      </c>
      <c r="I33" t="s">
        <v>1</v>
      </c>
      <c r="J33">
        <v>6</v>
      </c>
      <c r="K33" t="s">
        <v>1</v>
      </c>
      <c r="L33" s="26">
        <v>123</v>
      </c>
      <c r="M33" s="26">
        <v>1.7000000000000001E-2</v>
      </c>
      <c r="N33" s="26">
        <v>0</v>
      </c>
      <c r="O33" s="26">
        <v>1.7000000000000001E-2</v>
      </c>
      <c r="P33" s="26">
        <v>1.6E-2</v>
      </c>
      <c r="Q33" s="27">
        <v>55</v>
      </c>
      <c r="R33" s="26" t="s">
        <v>168</v>
      </c>
      <c r="S33" t="s">
        <v>3</v>
      </c>
      <c r="T33" s="1">
        <v>35</v>
      </c>
      <c r="U33" t="s">
        <v>48</v>
      </c>
      <c r="V33" t="s">
        <v>3</v>
      </c>
      <c r="W33" s="1">
        <v>7</v>
      </c>
      <c r="X33" s="1">
        <v>8</v>
      </c>
      <c r="Y33" t="s">
        <v>48</v>
      </c>
      <c r="Z33" t="s">
        <v>48</v>
      </c>
      <c r="AA33" t="str">
        <f t="shared" si="1"/>
        <v>Compress 3000 AWMS 6</v>
      </c>
      <c r="AB33" t="s">
        <v>0</v>
      </c>
      <c r="AC33" t="s">
        <v>1</v>
      </c>
      <c r="AD33" t="s">
        <v>1</v>
      </c>
      <c r="AE33">
        <f t="shared" si="2"/>
        <v>6</v>
      </c>
      <c r="AF33" t="s">
        <v>3</v>
      </c>
      <c r="AG33" t="s">
        <v>43</v>
      </c>
      <c r="AH33" t="s">
        <v>3</v>
      </c>
      <c r="AI33" t="s">
        <v>5</v>
      </c>
      <c r="AJ33" t="s">
        <v>3</v>
      </c>
      <c r="AK33" s="86" t="s">
        <v>373</v>
      </c>
      <c r="AL33" t="s">
        <v>3</v>
      </c>
      <c r="AM33" t="s">
        <v>3</v>
      </c>
      <c r="AN33" t="s">
        <v>162</v>
      </c>
      <c r="AO33" t="s">
        <v>48</v>
      </c>
      <c r="AP33" t="s">
        <v>3</v>
      </c>
      <c r="AQ33" t="s">
        <v>40</v>
      </c>
      <c r="AR33" t="s">
        <v>41</v>
      </c>
      <c r="AS33" t="s">
        <v>3</v>
      </c>
      <c r="AT33">
        <v>0.23</v>
      </c>
      <c r="AU33" t="s">
        <v>1</v>
      </c>
      <c r="AV33" t="s">
        <v>48</v>
      </c>
      <c r="AW33" t="s">
        <v>48</v>
      </c>
      <c r="AX33" t="s">
        <v>48</v>
      </c>
      <c r="AY33" t="s">
        <v>209</v>
      </c>
      <c r="AZ33" t="s">
        <v>48</v>
      </c>
      <c r="BA33" t="s">
        <v>48</v>
      </c>
      <c r="BB33" t="s">
        <v>48</v>
      </c>
      <c r="BC33" t="s">
        <v>48</v>
      </c>
      <c r="BD33" t="s">
        <v>48</v>
      </c>
      <c r="BE33" t="s">
        <v>48</v>
      </c>
      <c r="BF33" t="s">
        <v>48</v>
      </c>
      <c r="BG33" t="s">
        <v>48</v>
      </c>
      <c r="BH33" t="s">
        <v>48</v>
      </c>
      <c r="BI33" t="s">
        <v>48</v>
      </c>
      <c r="BJ33" t="s">
        <v>48</v>
      </c>
      <c r="BK33" t="s">
        <v>48</v>
      </c>
    </row>
    <row r="34" spans="1:63" x14ac:dyDescent="0.25">
      <c r="A34" s="26" t="s">
        <v>309</v>
      </c>
      <c r="B34" t="s">
        <v>279</v>
      </c>
      <c r="C34" t="s">
        <v>39</v>
      </c>
      <c r="D34" t="s">
        <v>0</v>
      </c>
      <c r="E34" t="s">
        <v>1</v>
      </c>
      <c r="F34" t="s">
        <v>1</v>
      </c>
      <c r="G34" t="s">
        <v>2</v>
      </c>
      <c r="H34" t="s">
        <v>54</v>
      </c>
      <c r="I34" t="s">
        <v>1</v>
      </c>
      <c r="J34">
        <v>8</v>
      </c>
      <c r="K34" t="s">
        <v>1</v>
      </c>
      <c r="L34" s="26">
        <v>134</v>
      </c>
      <c r="M34" s="26">
        <v>1.2999999999999999E-2</v>
      </c>
      <c r="N34" s="26">
        <v>0</v>
      </c>
      <c r="O34" s="26">
        <v>1.2999999999999999E-2</v>
      </c>
      <c r="P34" s="26">
        <v>1.7000000000000001E-2</v>
      </c>
      <c r="Q34" s="27">
        <v>55</v>
      </c>
      <c r="R34" s="26" t="s">
        <v>168</v>
      </c>
      <c r="S34" t="s">
        <v>3</v>
      </c>
      <c r="T34" s="1">
        <v>35</v>
      </c>
      <c r="U34" t="s">
        <v>48</v>
      </c>
      <c r="V34" t="s">
        <v>3</v>
      </c>
      <c r="W34" s="1">
        <v>7</v>
      </c>
      <c r="X34" s="1">
        <v>8</v>
      </c>
      <c r="Y34" t="s">
        <v>48</v>
      </c>
      <c r="Z34" t="s">
        <v>48</v>
      </c>
      <c r="AA34" t="str">
        <f t="shared" si="1"/>
        <v>Compress 3000 AWMS 8</v>
      </c>
      <c r="AB34" t="s">
        <v>0</v>
      </c>
      <c r="AC34" t="s">
        <v>1</v>
      </c>
      <c r="AD34" t="s">
        <v>1</v>
      </c>
      <c r="AE34">
        <f t="shared" si="2"/>
        <v>8</v>
      </c>
      <c r="AF34" t="s">
        <v>3</v>
      </c>
      <c r="AG34" t="s">
        <v>43</v>
      </c>
      <c r="AH34" t="s">
        <v>3</v>
      </c>
      <c r="AI34" t="s">
        <v>5</v>
      </c>
      <c r="AJ34" t="s">
        <v>3</v>
      </c>
      <c r="AK34" s="86" t="s">
        <v>373</v>
      </c>
      <c r="AL34" t="s">
        <v>3</v>
      </c>
      <c r="AM34" t="s">
        <v>3</v>
      </c>
      <c r="AN34" t="s">
        <v>162</v>
      </c>
      <c r="AO34" t="s">
        <v>48</v>
      </c>
      <c r="AP34" t="s">
        <v>3</v>
      </c>
      <c r="AQ34" t="s">
        <v>40</v>
      </c>
      <c r="AR34" t="s">
        <v>41</v>
      </c>
      <c r="AS34" t="s">
        <v>3</v>
      </c>
      <c r="AT34">
        <v>0.23</v>
      </c>
      <c r="AU34" t="s">
        <v>1</v>
      </c>
      <c r="AV34" t="s">
        <v>48</v>
      </c>
      <c r="AW34" t="s">
        <v>48</v>
      </c>
      <c r="AX34" t="s">
        <v>48</v>
      </c>
      <c r="AY34" t="s">
        <v>209</v>
      </c>
      <c r="AZ34" t="s">
        <v>48</v>
      </c>
      <c r="BA34" t="s">
        <v>48</v>
      </c>
      <c r="BB34" t="s">
        <v>48</v>
      </c>
      <c r="BC34" t="s">
        <v>48</v>
      </c>
      <c r="BD34" t="s">
        <v>48</v>
      </c>
      <c r="BE34" t="s">
        <v>48</v>
      </c>
      <c r="BF34" t="s">
        <v>48</v>
      </c>
      <c r="BG34" t="s">
        <v>48</v>
      </c>
      <c r="BH34" t="s">
        <v>48</v>
      </c>
      <c r="BI34" t="s">
        <v>48</v>
      </c>
      <c r="BJ34" t="s">
        <v>48</v>
      </c>
      <c r="BK34" t="s">
        <v>48</v>
      </c>
    </row>
    <row r="35" spans="1:63" x14ac:dyDescent="0.25">
      <c r="A35" s="26" t="s">
        <v>310</v>
      </c>
      <c r="B35" t="s">
        <v>279</v>
      </c>
      <c r="C35" t="s">
        <v>39</v>
      </c>
      <c r="D35" t="s">
        <v>0</v>
      </c>
      <c r="E35" t="s">
        <v>1</v>
      </c>
      <c r="F35" t="s">
        <v>1</v>
      </c>
      <c r="G35" t="s">
        <v>2</v>
      </c>
      <c r="H35" t="s">
        <v>54</v>
      </c>
      <c r="I35" t="s">
        <v>1</v>
      </c>
      <c r="J35">
        <v>11</v>
      </c>
      <c r="K35" t="s">
        <v>1</v>
      </c>
      <c r="L35" s="26">
        <v>131</v>
      </c>
      <c r="M35" s="26">
        <v>7.0000000000000001E-3</v>
      </c>
      <c r="N35" s="26">
        <v>0</v>
      </c>
      <c r="O35" s="26">
        <v>7.0000000000000001E-3</v>
      </c>
      <c r="P35" s="26">
        <v>3.5000000000000003E-2</v>
      </c>
      <c r="Q35" s="27">
        <v>55</v>
      </c>
      <c r="R35" s="26" t="s">
        <v>168</v>
      </c>
      <c r="S35" t="s">
        <v>3</v>
      </c>
      <c r="T35" s="1">
        <v>35</v>
      </c>
      <c r="U35" t="s">
        <v>48</v>
      </c>
      <c r="V35" t="s">
        <v>3</v>
      </c>
      <c r="W35" s="1">
        <v>7</v>
      </c>
      <c r="X35" s="1">
        <v>8</v>
      </c>
      <c r="Y35" t="s">
        <v>48</v>
      </c>
      <c r="Z35" t="s">
        <v>48</v>
      </c>
      <c r="AA35" t="str">
        <f t="shared" si="1"/>
        <v>Compress 3000 AWMS 11s</v>
      </c>
      <c r="AB35" t="s">
        <v>0</v>
      </c>
      <c r="AC35" t="s">
        <v>1</v>
      </c>
      <c r="AD35" t="s">
        <v>1</v>
      </c>
      <c r="AE35">
        <f t="shared" si="2"/>
        <v>11</v>
      </c>
      <c r="AF35" t="s">
        <v>3</v>
      </c>
      <c r="AG35" t="s">
        <v>43</v>
      </c>
      <c r="AH35" t="s">
        <v>3</v>
      </c>
      <c r="AI35" t="s">
        <v>5</v>
      </c>
      <c r="AJ35" t="s">
        <v>3</v>
      </c>
      <c r="AK35" s="86" t="s">
        <v>374</v>
      </c>
      <c r="AL35" t="s">
        <v>3</v>
      </c>
      <c r="AM35" t="s">
        <v>3</v>
      </c>
      <c r="AN35" t="s">
        <v>162</v>
      </c>
      <c r="AO35" t="s">
        <v>48</v>
      </c>
      <c r="AP35" t="s">
        <v>3</v>
      </c>
      <c r="AQ35" t="s">
        <v>42</v>
      </c>
      <c r="AR35" t="s">
        <v>41</v>
      </c>
      <c r="AS35" t="s">
        <v>3</v>
      </c>
      <c r="AT35">
        <v>0.23</v>
      </c>
      <c r="AU35" t="s">
        <v>1</v>
      </c>
      <c r="AV35" t="s">
        <v>48</v>
      </c>
      <c r="AW35" t="s">
        <v>48</v>
      </c>
      <c r="AX35" t="s">
        <v>48</v>
      </c>
      <c r="AY35" t="s">
        <v>209</v>
      </c>
      <c r="AZ35" t="s">
        <v>48</v>
      </c>
      <c r="BA35" t="s">
        <v>48</v>
      </c>
      <c r="BB35" t="s">
        <v>48</v>
      </c>
      <c r="BC35" t="s">
        <v>48</v>
      </c>
      <c r="BD35" t="s">
        <v>48</v>
      </c>
      <c r="BE35" t="s">
        <v>48</v>
      </c>
      <c r="BF35" t="s">
        <v>48</v>
      </c>
      <c r="BG35" t="s">
        <v>48</v>
      </c>
      <c r="BH35" t="s">
        <v>48</v>
      </c>
      <c r="BI35" t="s">
        <v>48</v>
      </c>
      <c r="BJ35" t="s">
        <v>48</v>
      </c>
      <c r="BK35" t="s">
        <v>48</v>
      </c>
    </row>
    <row r="36" spans="1:63" x14ac:dyDescent="0.25">
      <c r="A36" s="26" t="s">
        <v>311</v>
      </c>
      <c r="B36" t="s">
        <v>279</v>
      </c>
      <c r="C36" t="s">
        <v>39</v>
      </c>
      <c r="D36" t="s">
        <v>0</v>
      </c>
      <c r="E36" t="s">
        <v>1</v>
      </c>
      <c r="F36" t="s">
        <v>1</v>
      </c>
      <c r="G36" t="s">
        <v>2</v>
      </c>
      <c r="H36" t="s">
        <v>54</v>
      </c>
      <c r="I36" t="s">
        <v>1</v>
      </c>
      <c r="J36">
        <v>11</v>
      </c>
      <c r="K36" t="s">
        <v>1</v>
      </c>
      <c r="L36" s="26">
        <v>129</v>
      </c>
      <c r="M36" s="26">
        <v>2.5999999999999999E-2</v>
      </c>
      <c r="N36" s="26">
        <v>0</v>
      </c>
      <c r="O36" s="26">
        <v>2.5999999999999999E-2</v>
      </c>
      <c r="P36" s="26">
        <v>5.2999999999999999E-2</v>
      </c>
      <c r="Q36" s="27">
        <v>55</v>
      </c>
      <c r="R36" s="26" t="s">
        <v>168</v>
      </c>
      <c r="S36" t="s">
        <v>3</v>
      </c>
      <c r="T36" s="1">
        <v>35</v>
      </c>
      <c r="U36" t="s">
        <v>48</v>
      </c>
      <c r="V36" t="s">
        <v>3</v>
      </c>
      <c r="W36" s="1">
        <v>7</v>
      </c>
      <c r="X36" s="1">
        <v>8</v>
      </c>
      <c r="Y36" t="s">
        <v>48</v>
      </c>
      <c r="Z36" t="s">
        <v>48</v>
      </c>
      <c r="AA36" t="str">
        <f t="shared" si="1"/>
        <v>Compress 3000 AWMS 11t</v>
      </c>
      <c r="AB36" t="s">
        <v>0</v>
      </c>
      <c r="AC36" t="s">
        <v>1</v>
      </c>
      <c r="AD36" t="s">
        <v>1</v>
      </c>
      <c r="AE36">
        <f t="shared" si="2"/>
        <v>11</v>
      </c>
      <c r="AF36" t="s">
        <v>3</v>
      </c>
      <c r="AG36" t="s">
        <v>43</v>
      </c>
      <c r="AH36" t="s">
        <v>3</v>
      </c>
      <c r="AI36" t="s">
        <v>5</v>
      </c>
      <c r="AJ36" t="s">
        <v>3</v>
      </c>
      <c r="AK36" s="86" t="s">
        <v>375</v>
      </c>
      <c r="AL36" t="s">
        <v>3</v>
      </c>
      <c r="AM36" t="s">
        <v>3</v>
      </c>
      <c r="AN36" t="s">
        <v>162</v>
      </c>
      <c r="AO36" t="s">
        <v>48</v>
      </c>
      <c r="AP36" t="s">
        <v>3</v>
      </c>
      <c r="AQ36" t="s">
        <v>42</v>
      </c>
      <c r="AR36" t="s">
        <v>41</v>
      </c>
      <c r="AS36" t="s">
        <v>3</v>
      </c>
      <c r="AT36">
        <v>0.23</v>
      </c>
      <c r="AU36" t="s">
        <v>1</v>
      </c>
      <c r="AV36" t="s">
        <v>48</v>
      </c>
      <c r="AW36" t="s">
        <v>48</v>
      </c>
      <c r="AX36" t="s">
        <v>48</v>
      </c>
      <c r="AY36" t="s">
        <v>209</v>
      </c>
      <c r="AZ36" t="s">
        <v>48</v>
      </c>
      <c r="BA36" t="s">
        <v>48</v>
      </c>
      <c r="BB36" t="s">
        <v>48</v>
      </c>
      <c r="BC36" t="s">
        <v>48</v>
      </c>
      <c r="BD36" t="s">
        <v>48</v>
      </c>
      <c r="BE36" t="s">
        <v>48</v>
      </c>
      <c r="BF36" t="s">
        <v>48</v>
      </c>
      <c r="BG36" t="s">
        <v>48</v>
      </c>
      <c r="BH36" t="s">
        <v>48</v>
      </c>
      <c r="BI36" t="s">
        <v>48</v>
      </c>
      <c r="BJ36" t="s">
        <v>48</v>
      </c>
      <c r="BK36" t="s">
        <v>48</v>
      </c>
    </row>
    <row r="37" spans="1:63" x14ac:dyDescent="0.25">
      <c r="A37" s="26" t="s">
        <v>312</v>
      </c>
      <c r="B37" t="s">
        <v>279</v>
      </c>
      <c r="C37" t="s">
        <v>39</v>
      </c>
      <c r="D37" t="s">
        <v>0</v>
      </c>
      <c r="E37" t="s">
        <v>1</v>
      </c>
      <c r="F37" t="s">
        <v>1</v>
      </c>
      <c r="G37" t="s">
        <v>2</v>
      </c>
      <c r="H37" t="s">
        <v>54</v>
      </c>
      <c r="I37" t="s">
        <v>1</v>
      </c>
      <c r="J37">
        <v>13</v>
      </c>
      <c r="K37" t="s">
        <v>1</v>
      </c>
      <c r="L37" s="26">
        <v>136</v>
      </c>
      <c r="M37" s="26">
        <v>7.0000000000000001E-3</v>
      </c>
      <c r="N37" s="26">
        <v>0</v>
      </c>
      <c r="O37" s="26">
        <v>7.0000000000000001E-3</v>
      </c>
      <c r="P37" s="26">
        <v>3.5000000000000003E-2</v>
      </c>
      <c r="Q37" s="27">
        <v>55</v>
      </c>
      <c r="R37" s="26" t="s">
        <v>168</v>
      </c>
      <c r="S37" t="s">
        <v>3</v>
      </c>
      <c r="T37" s="1">
        <v>35</v>
      </c>
      <c r="U37" t="s">
        <v>48</v>
      </c>
      <c r="V37" t="s">
        <v>3</v>
      </c>
      <c r="W37" s="1">
        <v>7</v>
      </c>
      <c r="X37" s="1">
        <v>8</v>
      </c>
      <c r="Y37" t="s">
        <v>48</v>
      </c>
      <c r="Z37" t="s">
        <v>48</v>
      </c>
      <c r="AA37" t="str">
        <f t="shared" si="1"/>
        <v>Compress 3000 AWMS 13s</v>
      </c>
      <c r="AB37" t="s">
        <v>0</v>
      </c>
      <c r="AC37" t="s">
        <v>1</v>
      </c>
      <c r="AD37" t="s">
        <v>1</v>
      </c>
      <c r="AE37">
        <f t="shared" si="2"/>
        <v>13</v>
      </c>
      <c r="AF37" t="s">
        <v>3</v>
      </c>
      <c r="AG37" t="s">
        <v>43</v>
      </c>
      <c r="AH37" t="s">
        <v>3</v>
      </c>
      <c r="AI37" t="s">
        <v>5</v>
      </c>
      <c r="AJ37" t="s">
        <v>3</v>
      </c>
      <c r="AK37" s="86" t="s">
        <v>374</v>
      </c>
      <c r="AL37" t="s">
        <v>3</v>
      </c>
      <c r="AM37" t="s">
        <v>3</v>
      </c>
      <c r="AN37" t="s">
        <v>162</v>
      </c>
      <c r="AO37" t="s">
        <v>48</v>
      </c>
      <c r="AP37" t="s">
        <v>3</v>
      </c>
      <c r="AQ37" t="s">
        <v>42</v>
      </c>
      <c r="AR37" t="s">
        <v>41</v>
      </c>
      <c r="AS37" t="s">
        <v>3</v>
      </c>
      <c r="AT37">
        <v>0.23</v>
      </c>
      <c r="AU37" t="s">
        <v>1</v>
      </c>
      <c r="AV37" t="s">
        <v>48</v>
      </c>
      <c r="AW37" t="s">
        <v>48</v>
      </c>
      <c r="AX37" t="s">
        <v>48</v>
      </c>
      <c r="AY37" t="s">
        <v>209</v>
      </c>
      <c r="AZ37" t="s">
        <v>48</v>
      </c>
      <c r="BA37" t="s">
        <v>48</v>
      </c>
      <c r="BB37" t="s">
        <v>48</v>
      </c>
      <c r="BC37" t="s">
        <v>48</v>
      </c>
      <c r="BD37" t="s">
        <v>48</v>
      </c>
      <c r="BE37" t="s">
        <v>48</v>
      </c>
      <c r="BF37" t="s">
        <v>48</v>
      </c>
      <c r="BG37" t="s">
        <v>48</v>
      </c>
      <c r="BH37" t="s">
        <v>48</v>
      </c>
      <c r="BI37" t="s">
        <v>48</v>
      </c>
      <c r="BJ37" t="s">
        <v>48</v>
      </c>
      <c r="BK37" t="s">
        <v>48</v>
      </c>
    </row>
    <row r="38" spans="1:63" x14ac:dyDescent="0.25">
      <c r="A38" s="26" t="s">
        <v>313</v>
      </c>
      <c r="B38" t="s">
        <v>279</v>
      </c>
      <c r="C38" t="s">
        <v>39</v>
      </c>
      <c r="D38" t="s">
        <v>0</v>
      </c>
      <c r="E38" t="s">
        <v>1</v>
      </c>
      <c r="F38" t="s">
        <v>1</v>
      </c>
      <c r="G38" t="s">
        <v>2</v>
      </c>
      <c r="H38" t="s">
        <v>54</v>
      </c>
      <c r="I38" t="s">
        <v>1</v>
      </c>
      <c r="J38">
        <v>13</v>
      </c>
      <c r="K38" t="s">
        <v>1</v>
      </c>
      <c r="L38" s="26">
        <v>132</v>
      </c>
      <c r="M38" s="26">
        <v>2.5999999999999999E-2</v>
      </c>
      <c r="N38" s="26">
        <v>0</v>
      </c>
      <c r="O38" s="26">
        <v>2.5999999999999999E-2</v>
      </c>
      <c r="P38" s="26">
        <v>5.2999999999999999E-2</v>
      </c>
      <c r="Q38" s="27">
        <v>55</v>
      </c>
      <c r="R38" s="26" t="s">
        <v>168</v>
      </c>
      <c r="S38" t="s">
        <v>3</v>
      </c>
      <c r="T38" s="1">
        <v>35</v>
      </c>
      <c r="U38" t="s">
        <v>48</v>
      </c>
      <c r="V38" t="s">
        <v>3</v>
      </c>
      <c r="W38" s="1">
        <v>7</v>
      </c>
      <c r="X38" s="1">
        <v>8</v>
      </c>
      <c r="Y38" t="s">
        <v>48</v>
      </c>
      <c r="Z38" t="s">
        <v>48</v>
      </c>
      <c r="AA38" t="str">
        <f t="shared" si="1"/>
        <v>Compress 3000 AWMS 13t</v>
      </c>
      <c r="AB38" t="s">
        <v>0</v>
      </c>
      <c r="AC38" t="s">
        <v>1</v>
      </c>
      <c r="AD38" t="s">
        <v>1</v>
      </c>
      <c r="AE38">
        <f t="shared" si="2"/>
        <v>13</v>
      </c>
      <c r="AF38" t="s">
        <v>3</v>
      </c>
      <c r="AG38" t="s">
        <v>43</v>
      </c>
      <c r="AH38" t="s">
        <v>3</v>
      </c>
      <c r="AI38" t="s">
        <v>5</v>
      </c>
      <c r="AJ38" t="s">
        <v>3</v>
      </c>
      <c r="AK38" s="86" t="s">
        <v>375</v>
      </c>
      <c r="AL38" t="s">
        <v>3</v>
      </c>
      <c r="AM38" t="s">
        <v>3</v>
      </c>
      <c r="AN38" t="s">
        <v>162</v>
      </c>
      <c r="AO38" t="s">
        <v>48</v>
      </c>
      <c r="AP38" t="s">
        <v>3</v>
      </c>
      <c r="AQ38" t="s">
        <v>42</v>
      </c>
      <c r="AR38" t="s">
        <v>41</v>
      </c>
      <c r="AS38" t="s">
        <v>3</v>
      </c>
      <c r="AT38">
        <v>0.23</v>
      </c>
      <c r="AU38" t="s">
        <v>1</v>
      </c>
      <c r="AV38" t="s">
        <v>48</v>
      </c>
      <c r="AW38" t="s">
        <v>48</v>
      </c>
      <c r="AX38" t="s">
        <v>48</v>
      </c>
      <c r="AY38" t="s">
        <v>209</v>
      </c>
      <c r="AZ38" t="s">
        <v>48</v>
      </c>
      <c r="BA38" t="s">
        <v>48</v>
      </c>
      <c r="BB38" t="s">
        <v>48</v>
      </c>
      <c r="BC38" t="s">
        <v>48</v>
      </c>
      <c r="BD38" t="s">
        <v>48</v>
      </c>
      <c r="BE38" t="s">
        <v>48</v>
      </c>
      <c r="BF38" t="s">
        <v>48</v>
      </c>
      <c r="BG38" t="s">
        <v>48</v>
      </c>
      <c r="BH38" t="s">
        <v>48</v>
      </c>
      <c r="BI38" t="s">
        <v>48</v>
      </c>
      <c r="BJ38" t="s">
        <v>48</v>
      </c>
      <c r="BK38" t="s">
        <v>48</v>
      </c>
    </row>
    <row r="39" spans="1:63" x14ac:dyDescent="0.25">
      <c r="A39" s="26" t="s">
        <v>314</v>
      </c>
      <c r="B39" t="s">
        <v>279</v>
      </c>
      <c r="C39" t="s">
        <v>39</v>
      </c>
      <c r="D39" t="s">
        <v>0</v>
      </c>
      <c r="E39" t="s">
        <v>1</v>
      </c>
      <c r="F39" t="s">
        <v>1</v>
      </c>
      <c r="G39" t="s">
        <v>2</v>
      </c>
      <c r="H39" t="s">
        <v>54</v>
      </c>
      <c r="I39" t="s">
        <v>1</v>
      </c>
      <c r="J39">
        <v>15</v>
      </c>
      <c r="K39" t="s">
        <v>1</v>
      </c>
      <c r="L39" s="26">
        <v>136</v>
      </c>
      <c r="M39" s="26">
        <v>7.0000000000000001E-3</v>
      </c>
      <c r="N39" s="26">
        <v>0</v>
      </c>
      <c r="O39" s="26">
        <v>7.0000000000000001E-3</v>
      </c>
      <c r="P39" s="26">
        <v>3.5000000000000003E-2</v>
      </c>
      <c r="Q39" s="27">
        <v>55</v>
      </c>
      <c r="R39" s="26" t="s">
        <v>168</v>
      </c>
      <c r="S39" t="s">
        <v>3</v>
      </c>
      <c r="T39" s="1">
        <v>35</v>
      </c>
      <c r="U39" t="s">
        <v>48</v>
      </c>
      <c r="V39" t="s">
        <v>3</v>
      </c>
      <c r="W39" s="1">
        <v>7</v>
      </c>
      <c r="X39" s="1">
        <v>8</v>
      </c>
      <c r="Y39" t="s">
        <v>48</v>
      </c>
      <c r="Z39" t="s">
        <v>48</v>
      </c>
      <c r="AA39" t="str">
        <f t="shared" si="1"/>
        <v>Compress 3000 AWMS 15s</v>
      </c>
      <c r="AB39" t="s">
        <v>0</v>
      </c>
      <c r="AC39" t="s">
        <v>1</v>
      </c>
      <c r="AD39" t="s">
        <v>1</v>
      </c>
      <c r="AE39">
        <f t="shared" si="2"/>
        <v>15</v>
      </c>
      <c r="AF39" t="s">
        <v>3</v>
      </c>
      <c r="AG39" t="s">
        <v>43</v>
      </c>
      <c r="AH39" t="s">
        <v>3</v>
      </c>
      <c r="AI39" t="s">
        <v>5</v>
      </c>
      <c r="AJ39" t="s">
        <v>3</v>
      </c>
      <c r="AK39" s="86" t="s">
        <v>374</v>
      </c>
      <c r="AL39" t="s">
        <v>3</v>
      </c>
      <c r="AM39" t="s">
        <v>3</v>
      </c>
      <c r="AN39" t="s">
        <v>162</v>
      </c>
      <c r="AO39" t="s">
        <v>48</v>
      </c>
      <c r="AP39" t="s">
        <v>3</v>
      </c>
      <c r="AQ39" t="s">
        <v>42</v>
      </c>
      <c r="AR39" t="s">
        <v>41</v>
      </c>
      <c r="AS39" t="s">
        <v>3</v>
      </c>
      <c r="AT39">
        <v>0.23</v>
      </c>
      <c r="AU39" t="s">
        <v>1</v>
      </c>
      <c r="AV39" t="s">
        <v>48</v>
      </c>
      <c r="AW39" t="s">
        <v>48</v>
      </c>
      <c r="AX39" t="s">
        <v>48</v>
      </c>
      <c r="AY39" t="s">
        <v>209</v>
      </c>
      <c r="AZ39" t="s">
        <v>48</v>
      </c>
      <c r="BA39" t="s">
        <v>48</v>
      </c>
      <c r="BB39" t="s">
        <v>48</v>
      </c>
      <c r="BC39" t="s">
        <v>48</v>
      </c>
      <c r="BD39" t="s">
        <v>48</v>
      </c>
      <c r="BE39" t="s">
        <v>48</v>
      </c>
      <c r="BF39" t="s">
        <v>48</v>
      </c>
      <c r="BG39" t="s">
        <v>48</v>
      </c>
      <c r="BH39" t="s">
        <v>48</v>
      </c>
      <c r="BI39" t="s">
        <v>48</v>
      </c>
      <c r="BJ39" t="s">
        <v>48</v>
      </c>
      <c r="BK39" t="s">
        <v>48</v>
      </c>
    </row>
    <row r="40" spans="1:63" x14ac:dyDescent="0.25">
      <c r="A40" s="26" t="s">
        <v>315</v>
      </c>
      <c r="B40" t="s">
        <v>279</v>
      </c>
      <c r="C40" t="s">
        <v>39</v>
      </c>
      <c r="D40" t="s">
        <v>0</v>
      </c>
      <c r="E40" t="s">
        <v>1</v>
      </c>
      <c r="F40" t="s">
        <v>1</v>
      </c>
      <c r="G40" t="s">
        <v>2</v>
      </c>
      <c r="H40" t="s">
        <v>54</v>
      </c>
      <c r="I40" t="s">
        <v>1</v>
      </c>
      <c r="J40">
        <v>15</v>
      </c>
      <c r="K40" t="s">
        <v>1</v>
      </c>
      <c r="L40" s="26">
        <v>132</v>
      </c>
      <c r="M40" s="26">
        <v>2.5999999999999999E-2</v>
      </c>
      <c r="N40" s="26">
        <v>0</v>
      </c>
      <c r="O40" s="26">
        <v>2.5999999999999999E-2</v>
      </c>
      <c r="P40" s="26">
        <v>5.2999999999999999E-2</v>
      </c>
      <c r="Q40" s="27">
        <v>55</v>
      </c>
      <c r="R40" s="26" t="s">
        <v>168</v>
      </c>
      <c r="S40" t="s">
        <v>3</v>
      </c>
      <c r="T40" s="1">
        <v>35</v>
      </c>
      <c r="U40" t="s">
        <v>48</v>
      </c>
      <c r="V40" t="s">
        <v>3</v>
      </c>
      <c r="W40" s="1">
        <v>7</v>
      </c>
      <c r="X40" s="1">
        <v>8</v>
      </c>
      <c r="Y40" t="s">
        <v>48</v>
      </c>
      <c r="Z40" t="s">
        <v>48</v>
      </c>
      <c r="AA40" t="str">
        <f t="shared" si="1"/>
        <v>Compress 3000 AWMS 15t</v>
      </c>
      <c r="AB40" t="s">
        <v>0</v>
      </c>
      <c r="AC40" t="s">
        <v>1</v>
      </c>
      <c r="AD40" t="s">
        <v>1</v>
      </c>
      <c r="AE40">
        <f t="shared" si="2"/>
        <v>15</v>
      </c>
      <c r="AF40" t="s">
        <v>3</v>
      </c>
      <c r="AG40" t="s">
        <v>43</v>
      </c>
      <c r="AH40" t="s">
        <v>3</v>
      </c>
      <c r="AI40" t="s">
        <v>5</v>
      </c>
      <c r="AJ40" t="s">
        <v>3</v>
      </c>
      <c r="AK40" s="86" t="s">
        <v>375</v>
      </c>
      <c r="AL40" t="s">
        <v>3</v>
      </c>
      <c r="AM40" t="s">
        <v>3</v>
      </c>
      <c r="AN40" t="s">
        <v>162</v>
      </c>
      <c r="AO40" t="s">
        <v>48</v>
      </c>
      <c r="AP40" t="s">
        <v>3</v>
      </c>
      <c r="AQ40" t="s">
        <v>42</v>
      </c>
      <c r="AR40" t="s">
        <v>41</v>
      </c>
      <c r="AS40" t="s">
        <v>3</v>
      </c>
      <c r="AT40">
        <v>0.23</v>
      </c>
      <c r="AU40" t="s">
        <v>1</v>
      </c>
      <c r="AV40" t="s">
        <v>48</v>
      </c>
      <c r="AW40" t="s">
        <v>48</v>
      </c>
      <c r="AX40" t="s">
        <v>48</v>
      </c>
      <c r="AY40" t="s">
        <v>209</v>
      </c>
      <c r="AZ40" t="s">
        <v>48</v>
      </c>
      <c r="BA40" t="s">
        <v>48</v>
      </c>
      <c r="BB40" t="s">
        <v>48</v>
      </c>
      <c r="BC40" t="s">
        <v>48</v>
      </c>
      <c r="BD40" t="s">
        <v>48</v>
      </c>
      <c r="BE40" t="s">
        <v>48</v>
      </c>
      <c r="BF40" t="s">
        <v>48</v>
      </c>
      <c r="BG40" t="s">
        <v>48</v>
      </c>
      <c r="BH40" t="s">
        <v>48</v>
      </c>
      <c r="BI40" t="s">
        <v>48</v>
      </c>
      <c r="BJ40" t="s">
        <v>48</v>
      </c>
      <c r="BK40" t="s">
        <v>48</v>
      </c>
    </row>
    <row r="41" spans="1:63" x14ac:dyDescent="0.25">
      <c r="A41" s="26" t="s">
        <v>316</v>
      </c>
      <c r="B41" t="s">
        <v>279</v>
      </c>
      <c r="C41" t="s">
        <v>39</v>
      </c>
      <c r="D41" t="s">
        <v>0</v>
      </c>
      <c r="E41" t="s">
        <v>1</v>
      </c>
      <c r="F41" t="s">
        <v>1</v>
      </c>
      <c r="G41" t="s">
        <v>2</v>
      </c>
      <c r="H41" t="s">
        <v>54</v>
      </c>
      <c r="I41" t="s">
        <v>1</v>
      </c>
      <c r="J41">
        <v>2</v>
      </c>
      <c r="K41" t="s">
        <v>1</v>
      </c>
      <c r="L41" s="26">
        <v>123</v>
      </c>
      <c r="M41" s="26">
        <v>1.0999999999999999E-2</v>
      </c>
      <c r="N41" s="26">
        <v>5.0999999999999997E-2</v>
      </c>
      <c r="O41" s="26">
        <v>1.0999999999999999E-2</v>
      </c>
      <c r="P41" s="26">
        <v>0.1</v>
      </c>
      <c r="Q41" s="27">
        <v>55</v>
      </c>
      <c r="R41" s="26" t="s">
        <v>168</v>
      </c>
      <c r="S41" t="s">
        <v>3</v>
      </c>
      <c r="T41" s="1">
        <v>35</v>
      </c>
      <c r="U41" t="s">
        <v>48</v>
      </c>
      <c r="V41" t="s">
        <v>3</v>
      </c>
      <c r="W41" s="1">
        <v>7</v>
      </c>
      <c r="X41" s="1">
        <v>8</v>
      </c>
      <c r="Y41" t="s">
        <v>48</v>
      </c>
      <c r="Z41" t="s">
        <v>48</v>
      </c>
      <c r="AA41" t="str">
        <f t="shared" si="1"/>
        <v>Compress 3000 AWMS S 2</v>
      </c>
      <c r="AB41" t="s">
        <v>0</v>
      </c>
      <c r="AC41" t="s">
        <v>1</v>
      </c>
      <c r="AD41" t="s">
        <v>1</v>
      </c>
      <c r="AE41">
        <f t="shared" si="2"/>
        <v>2</v>
      </c>
      <c r="AF41" t="s">
        <v>3</v>
      </c>
      <c r="AG41" t="s">
        <v>43</v>
      </c>
      <c r="AH41" t="s">
        <v>3</v>
      </c>
      <c r="AI41" t="s">
        <v>5</v>
      </c>
      <c r="AJ41" t="s">
        <v>3</v>
      </c>
      <c r="AK41" s="86" t="s">
        <v>372</v>
      </c>
      <c r="AL41" t="s">
        <v>3</v>
      </c>
      <c r="AM41" t="s">
        <v>3</v>
      </c>
      <c r="AN41" t="s">
        <v>162</v>
      </c>
      <c r="AO41" t="s">
        <v>48</v>
      </c>
      <c r="AP41" t="s">
        <v>3</v>
      </c>
      <c r="AQ41" t="s">
        <v>40</v>
      </c>
      <c r="AR41" t="s">
        <v>41</v>
      </c>
      <c r="AS41" t="s">
        <v>3</v>
      </c>
      <c r="AT41">
        <v>0.23</v>
      </c>
      <c r="AU41" t="s">
        <v>1</v>
      </c>
      <c r="AV41" t="s">
        <v>48</v>
      </c>
      <c r="AW41" t="s">
        <v>48</v>
      </c>
      <c r="AX41" t="s">
        <v>48</v>
      </c>
      <c r="AY41" t="s">
        <v>209</v>
      </c>
      <c r="AZ41" t="s">
        <v>48</v>
      </c>
      <c r="BA41" t="s">
        <v>48</v>
      </c>
      <c r="BB41" t="s">
        <v>48</v>
      </c>
      <c r="BC41" t="s">
        <v>48</v>
      </c>
      <c r="BD41" t="s">
        <v>48</v>
      </c>
      <c r="BE41" t="s">
        <v>48</v>
      </c>
      <c r="BF41" t="s">
        <v>48</v>
      </c>
      <c r="BG41" t="s">
        <v>48</v>
      </c>
      <c r="BH41" t="s">
        <v>48</v>
      </c>
      <c r="BI41" t="s">
        <v>48</v>
      </c>
      <c r="BJ41" t="s">
        <v>48</v>
      </c>
      <c r="BK41" t="s">
        <v>48</v>
      </c>
    </row>
    <row r="42" spans="1:63" x14ac:dyDescent="0.25">
      <c r="A42" s="26" t="s">
        <v>317</v>
      </c>
      <c r="B42" t="s">
        <v>279</v>
      </c>
      <c r="C42" t="s">
        <v>39</v>
      </c>
      <c r="D42" t="s">
        <v>0</v>
      </c>
      <c r="E42" t="s">
        <v>1</v>
      </c>
      <c r="F42" t="s">
        <v>1</v>
      </c>
      <c r="G42" t="s">
        <v>2</v>
      </c>
      <c r="H42" t="s">
        <v>54</v>
      </c>
      <c r="I42" t="s">
        <v>1</v>
      </c>
      <c r="J42">
        <v>4</v>
      </c>
      <c r="K42" t="s">
        <v>1</v>
      </c>
      <c r="L42" s="26">
        <v>124</v>
      </c>
      <c r="M42" s="26">
        <v>1.7000000000000001E-2</v>
      </c>
      <c r="N42" s="26">
        <v>0</v>
      </c>
      <c r="O42" s="26">
        <v>1.7000000000000001E-2</v>
      </c>
      <c r="P42" s="26">
        <v>1.6E-2</v>
      </c>
      <c r="Q42" s="27">
        <v>55</v>
      </c>
      <c r="R42" s="26" t="s">
        <v>168</v>
      </c>
      <c r="S42" t="s">
        <v>3</v>
      </c>
      <c r="T42" s="1">
        <v>35</v>
      </c>
      <c r="U42" t="s">
        <v>48</v>
      </c>
      <c r="V42" t="s">
        <v>3</v>
      </c>
      <c r="W42" s="1">
        <v>7</v>
      </c>
      <c r="X42" s="1">
        <v>8</v>
      </c>
      <c r="Y42" t="s">
        <v>48</v>
      </c>
      <c r="Z42" t="s">
        <v>48</v>
      </c>
      <c r="AA42" t="str">
        <f t="shared" si="1"/>
        <v>Compress 3000 AWMS S 4</v>
      </c>
      <c r="AB42" t="s">
        <v>0</v>
      </c>
      <c r="AC42" t="s">
        <v>1</v>
      </c>
      <c r="AD42" t="s">
        <v>1</v>
      </c>
      <c r="AE42">
        <f t="shared" si="2"/>
        <v>4</v>
      </c>
      <c r="AF42" t="s">
        <v>3</v>
      </c>
      <c r="AG42" t="s">
        <v>43</v>
      </c>
      <c r="AH42" t="s">
        <v>3</v>
      </c>
      <c r="AI42" t="s">
        <v>5</v>
      </c>
      <c r="AJ42" t="s">
        <v>3</v>
      </c>
      <c r="AK42" s="86" t="s">
        <v>373</v>
      </c>
      <c r="AL42" t="s">
        <v>3</v>
      </c>
      <c r="AM42" t="s">
        <v>3</v>
      </c>
      <c r="AN42" t="s">
        <v>162</v>
      </c>
      <c r="AO42" t="s">
        <v>48</v>
      </c>
      <c r="AP42" t="s">
        <v>3</v>
      </c>
      <c r="AQ42" t="s">
        <v>40</v>
      </c>
      <c r="AR42" t="s">
        <v>41</v>
      </c>
      <c r="AS42" t="s">
        <v>3</v>
      </c>
      <c r="AT42">
        <v>0.23</v>
      </c>
      <c r="AU42" t="s">
        <v>1</v>
      </c>
      <c r="AV42" t="s">
        <v>48</v>
      </c>
      <c r="AW42" t="s">
        <v>48</v>
      </c>
      <c r="AX42" t="s">
        <v>48</v>
      </c>
      <c r="AY42" t="s">
        <v>209</v>
      </c>
      <c r="AZ42" t="s">
        <v>48</v>
      </c>
      <c r="BA42" t="s">
        <v>48</v>
      </c>
      <c r="BB42" t="s">
        <v>48</v>
      </c>
      <c r="BC42" t="s">
        <v>48</v>
      </c>
      <c r="BD42" t="s">
        <v>48</v>
      </c>
      <c r="BE42" t="s">
        <v>48</v>
      </c>
      <c r="BF42" t="s">
        <v>48</v>
      </c>
      <c r="BG42" t="s">
        <v>48</v>
      </c>
      <c r="BH42" t="s">
        <v>48</v>
      </c>
      <c r="BI42" t="s">
        <v>48</v>
      </c>
      <c r="BJ42" t="s">
        <v>48</v>
      </c>
      <c r="BK42" t="s">
        <v>48</v>
      </c>
    </row>
    <row r="43" spans="1:63" x14ac:dyDescent="0.25">
      <c r="A43" s="26" t="s">
        <v>318</v>
      </c>
      <c r="B43" t="s">
        <v>279</v>
      </c>
      <c r="C43" t="s">
        <v>39</v>
      </c>
      <c r="D43" t="s">
        <v>0</v>
      </c>
      <c r="E43" t="s">
        <v>1</v>
      </c>
      <c r="F43" t="s">
        <v>1</v>
      </c>
      <c r="G43" t="s">
        <v>2</v>
      </c>
      <c r="H43" t="s">
        <v>54</v>
      </c>
      <c r="I43" t="s">
        <v>1</v>
      </c>
      <c r="J43">
        <v>6</v>
      </c>
      <c r="K43" t="s">
        <v>1</v>
      </c>
      <c r="L43" s="26">
        <v>123</v>
      </c>
      <c r="M43" s="26">
        <v>1.7000000000000001E-2</v>
      </c>
      <c r="N43" s="26">
        <v>0</v>
      </c>
      <c r="O43" s="26">
        <v>1.7000000000000001E-2</v>
      </c>
      <c r="P43" s="26">
        <v>1.6E-2</v>
      </c>
      <c r="Q43" s="27">
        <v>55</v>
      </c>
      <c r="R43" s="26" t="s">
        <v>168</v>
      </c>
      <c r="S43" t="s">
        <v>3</v>
      </c>
      <c r="T43" s="1">
        <v>35</v>
      </c>
      <c r="U43" t="s">
        <v>48</v>
      </c>
      <c r="V43" t="s">
        <v>3</v>
      </c>
      <c r="W43" s="1">
        <v>7</v>
      </c>
      <c r="X43" s="1">
        <v>8</v>
      </c>
      <c r="Y43" t="s">
        <v>48</v>
      </c>
      <c r="Z43" t="s">
        <v>48</v>
      </c>
      <c r="AA43" t="str">
        <f t="shared" si="1"/>
        <v>Compress 3000 AWMS S 6</v>
      </c>
      <c r="AB43" t="s">
        <v>0</v>
      </c>
      <c r="AC43" t="s">
        <v>1</v>
      </c>
      <c r="AD43" t="s">
        <v>1</v>
      </c>
      <c r="AE43">
        <f t="shared" si="2"/>
        <v>6</v>
      </c>
      <c r="AF43" t="s">
        <v>3</v>
      </c>
      <c r="AG43" t="s">
        <v>43</v>
      </c>
      <c r="AH43" t="s">
        <v>3</v>
      </c>
      <c r="AI43" t="s">
        <v>5</v>
      </c>
      <c r="AJ43" t="s">
        <v>3</v>
      </c>
      <c r="AK43" s="86" t="s">
        <v>373</v>
      </c>
      <c r="AL43" t="s">
        <v>3</v>
      </c>
      <c r="AM43" t="s">
        <v>3</v>
      </c>
      <c r="AN43" t="s">
        <v>162</v>
      </c>
      <c r="AO43" t="s">
        <v>48</v>
      </c>
      <c r="AP43" t="s">
        <v>3</v>
      </c>
      <c r="AQ43" t="s">
        <v>40</v>
      </c>
      <c r="AR43" t="s">
        <v>41</v>
      </c>
      <c r="AS43" t="s">
        <v>3</v>
      </c>
      <c r="AT43">
        <v>0.23</v>
      </c>
      <c r="AU43" t="s">
        <v>1</v>
      </c>
      <c r="AV43" t="s">
        <v>48</v>
      </c>
      <c r="AW43" t="s">
        <v>48</v>
      </c>
      <c r="AX43" t="s">
        <v>48</v>
      </c>
      <c r="AY43" t="s">
        <v>209</v>
      </c>
      <c r="AZ43" t="s">
        <v>48</v>
      </c>
      <c r="BA43" t="s">
        <v>48</v>
      </c>
      <c r="BB43" t="s">
        <v>48</v>
      </c>
      <c r="BC43" t="s">
        <v>48</v>
      </c>
      <c r="BD43" t="s">
        <v>48</v>
      </c>
      <c r="BE43" t="s">
        <v>48</v>
      </c>
      <c r="BF43" t="s">
        <v>48</v>
      </c>
      <c r="BG43" t="s">
        <v>48</v>
      </c>
      <c r="BH43" t="s">
        <v>48</v>
      </c>
      <c r="BI43" t="s">
        <v>48</v>
      </c>
      <c r="BJ43" t="s">
        <v>48</v>
      </c>
      <c r="BK43" t="s">
        <v>48</v>
      </c>
    </row>
    <row r="44" spans="1:63" x14ac:dyDescent="0.25">
      <c r="A44" s="26" t="s">
        <v>319</v>
      </c>
      <c r="B44" t="s">
        <v>279</v>
      </c>
      <c r="C44" t="s">
        <v>39</v>
      </c>
      <c r="D44" t="s">
        <v>0</v>
      </c>
      <c r="E44" t="s">
        <v>1</v>
      </c>
      <c r="F44" t="s">
        <v>1</v>
      </c>
      <c r="G44" t="s">
        <v>2</v>
      </c>
      <c r="H44" t="s">
        <v>54</v>
      </c>
      <c r="I44" t="s">
        <v>1</v>
      </c>
      <c r="J44">
        <v>8</v>
      </c>
      <c r="K44" t="s">
        <v>1</v>
      </c>
      <c r="L44" s="26">
        <v>134</v>
      </c>
      <c r="M44" s="26">
        <v>1.2999999999999999E-2</v>
      </c>
      <c r="N44" s="26">
        <v>0</v>
      </c>
      <c r="O44" s="26">
        <v>1.2999999999999999E-2</v>
      </c>
      <c r="P44" s="26">
        <v>1.7000000000000001E-2</v>
      </c>
      <c r="Q44" s="27">
        <v>55</v>
      </c>
      <c r="R44" s="26" t="s">
        <v>168</v>
      </c>
      <c r="S44" t="s">
        <v>3</v>
      </c>
      <c r="T44" s="1">
        <v>35</v>
      </c>
      <c r="U44" t="s">
        <v>48</v>
      </c>
      <c r="V44" t="s">
        <v>3</v>
      </c>
      <c r="W44" s="1">
        <v>7</v>
      </c>
      <c r="X44" s="1">
        <v>8</v>
      </c>
      <c r="Y44" t="s">
        <v>48</v>
      </c>
      <c r="Z44" t="s">
        <v>48</v>
      </c>
      <c r="AA44" t="str">
        <f t="shared" si="1"/>
        <v>Compress 3000 AWMS S 8</v>
      </c>
      <c r="AB44" t="s">
        <v>0</v>
      </c>
      <c r="AC44" t="s">
        <v>1</v>
      </c>
      <c r="AD44" t="s">
        <v>1</v>
      </c>
      <c r="AE44">
        <f t="shared" si="2"/>
        <v>8</v>
      </c>
      <c r="AF44" t="s">
        <v>3</v>
      </c>
      <c r="AG44" t="s">
        <v>43</v>
      </c>
      <c r="AH44" t="s">
        <v>3</v>
      </c>
      <c r="AI44" t="s">
        <v>5</v>
      </c>
      <c r="AJ44" t="s">
        <v>3</v>
      </c>
      <c r="AK44" s="86" t="s">
        <v>373</v>
      </c>
      <c r="AL44" t="s">
        <v>3</v>
      </c>
      <c r="AM44" t="s">
        <v>3</v>
      </c>
      <c r="AN44" t="s">
        <v>162</v>
      </c>
      <c r="AO44" t="s">
        <v>48</v>
      </c>
      <c r="AP44" t="s">
        <v>3</v>
      </c>
      <c r="AQ44" t="s">
        <v>40</v>
      </c>
      <c r="AR44" t="s">
        <v>41</v>
      </c>
      <c r="AS44" t="s">
        <v>3</v>
      </c>
      <c r="AT44">
        <v>0.23</v>
      </c>
      <c r="AU44" t="s">
        <v>1</v>
      </c>
      <c r="AV44" t="s">
        <v>48</v>
      </c>
      <c r="AW44" t="s">
        <v>48</v>
      </c>
      <c r="AX44" t="s">
        <v>48</v>
      </c>
      <c r="AY44" t="s">
        <v>209</v>
      </c>
      <c r="AZ44" t="s">
        <v>48</v>
      </c>
      <c r="BA44" t="s">
        <v>48</v>
      </c>
      <c r="BB44" t="s">
        <v>48</v>
      </c>
      <c r="BC44" t="s">
        <v>48</v>
      </c>
      <c r="BD44" t="s">
        <v>48</v>
      </c>
      <c r="BE44" t="s">
        <v>48</v>
      </c>
      <c r="BF44" t="s">
        <v>48</v>
      </c>
      <c r="BG44" t="s">
        <v>48</v>
      </c>
      <c r="BH44" t="s">
        <v>48</v>
      </c>
      <c r="BI44" t="s">
        <v>48</v>
      </c>
      <c r="BJ44" t="s">
        <v>48</v>
      </c>
      <c r="BK44" t="s">
        <v>48</v>
      </c>
    </row>
    <row r="45" spans="1:63" x14ac:dyDescent="0.25">
      <c r="A45" s="26" t="s">
        <v>320</v>
      </c>
      <c r="B45" t="s">
        <v>279</v>
      </c>
      <c r="C45" t="s">
        <v>39</v>
      </c>
      <c r="D45" t="s">
        <v>0</v>
      </c>
      <c r="E45" t="s">
        <v>1</v>
      </c>
      <c r="F45" t="s">
        <v>1</v>
      </c>
      <c r="G45" t="s">
        <v>2</v>
      </c>
      <c r="H45" t="s">
        <v>54</v>
      </c>
      <c r="I45" t="s">
        <v>1</v>
      </c>
      <c r="J45">
        <v>11</v>
      </c>
      <c r="K45" t="s">
        <v>1</v>
      </c>
      <c r="L45" s="26">
        <v>131</v>
      </c>
      <c r="M45" s="26">
        <v>7.0000000000000001E-3</v>
      </c>
      <c r="N45" s="26">
        <v>0</v>
      </c>
      <c r="O45" s="26">
        <v>7.0000000000000001E-3</v>
      </c>
      <c r="P45" s="26">
        <v>3.5000000000000003E-2</v>
      </c>
      <c r="Q45" s="27">
        <v>55</v>
      </c>
      <c r="R45" s="26" t="s">
        <v>168</v>
      </c>
      <c r="S45" t="s">
        <v>3</v>
      </c>
      <c r="T45" s="1">
        <v>35</v>
      </c>
      <c r="U45" t="s">
        <v>48</v>
      </c>
      <c r="V45" t="s">
        <v>3</v>
      </c>
      <c r="W45" s="1">
        <v>7</v>
      </c>
      <c r="X45" s="1">
        <v>8</v>
      </c>
      <c r="Y45" t="s">
        <v>48</v>
      </c>
      <c r="Z45" t="s">
        <v>48</v>
      </c>
      <c r="AA45" t="str">
        <f t="shared" si="1"/>
        <v>Compress 3000 AWMS S 11s</v>
      </c>
      <c r="AB45" t="s">
        <v>0</v>
      </c>
      <c r="AC45" t="s">
        <v>1</v>
      </c>
      <c r="AD45" t="s">
        <v>1</v>
      </c>
      <c r="AE45">
        <f t="shared" si="2"/>
        <v>11</v>
      </c>
      <c r="AF45" t="s">
        <v>3</v>
      </c>
      <c r="AG45" t="s">
        <v>43</v>
      </c>
      <c r="AH45" t="s">
        <v>3</v>
      </c>
      <c r="AI45" t="s">
        <v>5</v>
      </c>
      <c r="AJ45" t="s">
        <v>3</v>
      </c>
      <c r="AK45" s="86" t="s">
        <v>374</v>
      </c>
      <c r="AL45" t="s">
        <v>3</v>
      </c>
      <c r="AM45" t="s">
        <v>3</v>
      </c>
      <c r="AN45" t="s">
        <v>162</v>
      </c>
      <c r="AO45" t="s">
        <v>48</v>
      </c>
      <c r="AP45" t="s">
        <v>3</v>
      </c>
      <c r="AQ45" t="s">
        <v>42</v>
      </c>
      <c r="AR45" t="s">
        <v>41</v>
      </c>
      <c r="AS45" t="s">
        <v>3</v>
      </c>
      <c r="AT45">
        <v>0.23</v>
      </c>
      <c r="AU45" t="s">
        <v>1</v>
      </c>
      <c r="AV45" t="s">
        <v>48</v>
      </c>
      <c r="AW45" t="s">
        <v>48</v>
      </c>
      <c r="AX45" t="s">
        <v>48</v>
      </c>
      <c r="AY45" t="s">
        <v>209</v>
      </c>
      <c r="AZ45" t="s">
        <v>48</v>
      </c>
      <c r="BA45" t="s">
        <v>48</v>
      </c>
      <c r="BB45" t="s">
        <v>48</v>
      </c>
      <c r="BC45" t="s">
        <v>48</v>
      </c>
      <c r="BD45" t="s">
        <v>48</v>
      </c>
      <c r="BE45" t="s">
        <v>48</v>
      </c>
      <c r="BF45" t="s">
        <v>48</v>
      </c>
      <c r="BG45" t="s">
        <v>48</v>
      </c>
      <c r="BH45" t="s">
        <v>48</v>
      </c>
      <c r="BI45" t="s">
        <v>48</v>
      </c>
      <c r="BJ45" t="s">
        <v>48</v>
      </c>
      <c r="BK45" t="s">
        <v>48</v>
      </c>
    </row>
    <row r="46" spans="1:63" x14ac:dyDescent="0.25">
      <c r="A46" s="26" t="s">
        <v>321</v>
      </c>
      <c r="B46" t="s">
        <v>279</v>
      </c>
      <c r="C46" t="s">
        <v>39</v>
      </c>
      <c r="D46" t="s">
        <v>0</v>
      </c>
      <c r="E46" t="s">
        <v>1</v>
      </c>
      <c r="F46" t="s">
        <v>1</v>
      </c>
      <c r="G46" t="s">
        <v>2</v>
      </c>
      <c r="H46" t="s">
        <v>54</v>
      </c>
      <c r="I46" t="s">
        <v>1</v>
      </c>
      <c r="J46">
        <v>11</v>
      </c>
      <c r="K46" t="s">
        <v>1</v>
      </c>
      <c r="L46" s="26">
        <v>129</v>
      </c>
      <c r="M46" s="26">
        <v>2.5999999999999999E-2</v>
      </c>
      <c r="N46" s="26">
        <v>0</v>
      </c>
      <c r="O46" s="26">
        <v>2.5999999999999999E-2</v>
      </c>
      <c r="P46" s="26">
        <v>5.2999999999999999E-2</v>
      </c>
      <c r="Q46" s="27">
        <v>55</v>
      </c>
      <c r="R46" s="26" t="s">
        <v>168</v>
      </c>
      <c r="S46" t="s">
        <v>3</v>
      </c>
      <c r="T46" s="1">
        <v>35</v>
      </c>
      <c r="U46" t="s">
        <v>48</v>
      </c>
      <c r="V46" t="s">
        <v>3</v>
      </c>
      <c r="W46" s="1">
        <v>7</v>
      </c>
      <c r="X46" s="1">
        <v>8</v>
      </c>
      <c r="Y46" t="s">
        <v>48</v>
      </c>
      <c r="Z46" t="s">
        <v>48</v>
      </c>
      <c r="AA46" t="str">
        <f t="shared" si="1"/>
        <v>Compress 3000 AWMS S 11t</v>
      </c>
      <c r="AB46" t="s">
        <v>0</v>
      </c>
      <c r="AC46" t="s">
        <v>1</v>
      </c>
      <c r="AD46" t="s">
        <v>1</v>
      </c>
      <c r="AE46">
        <f t="shared" si="2"/>
        <v>11</v>
      </c>
      <c r="AF46" t="s">
        <v>3</v>
      </c>
      <c r="AG46" t="s">
        <v>43</v>
      </c>
      <c r="AH46" t="s">
        <v>3</v>
      </c>
      <c r="AI46" t="s">
        <v>5</v>
      </c>
      <c r="AJ46" t="s">
        <v>3</v>
      </c>
      <c r="AK46" s="86" t="s">
        <v>375</v>
      </c>
      <c r="AL46" t="s">
        <v>3</v>
      </c>
      <c r="AM46" t="s">
        <v>3</v>
      </c>
      <c r="AN46" t="s">
        <v>162</v>
      </c>
      <c r="AO46" t="s">
        <v>48</v>
      </c>
      <c r="AP46" t="s">
        <v>3</v>
      </c>
      <c r="AQ46" t="s">
        <v>42</v>
      </c>
      <c r="AR46" t="s">
        <v>41</v>
      </c>
      <c r="AS46" t="s">
        <v>3</v>
      </c>
      <c r="AT46">
        <v>0.23</v>
      </c>
      <c r="AU46" t="s">
        <v>1</v>
      </c>
      <c r="AV46" t="s">
        <v>48</v>
      </c>
      <c r="AW46" t="s">
        <v>48</v>
      </c>
      <c r="AX46" t="s">
        <v>48</v>
      </c>
      <c r="AY46" t="s">
        <v>209</v>
      </c>
      <c r="AZ46" t="s">
        <v>48</v>
      </c>
      <c r="BA46" t="s">
        <v>48</v>
      </c>
      <c r="BB46" t="s">
        <v>48</v>
      </c>
      <c r="BC46" t="s">
        <v>48</v>
      </c>
      <c r="BD46" t="s">
        <v>48</v>
      </c>
      <c r="BE46" t="s">
        <v>48</v>
      </c>
      <c r="BF46" t="s">
        <v>48</v>
      </c>
      <c r="BG46" t="s">
        <v>48</v>
      </c>
      <c r="BH46" t="s">
        <v>48</v>
      </c>
      <c r="BI46" t="s">
        <v>48</v>
      </c>
      <c r="BJ46" t="s">
        <v>48</v>
      </c>
      <c r="BK46" t="s">
        <v>48</v>
      </c>
    </row>
    <row r="47" spans="1:63" x14ac:dyDescent="0.25">
      <c r="A47" s="26" t="s">
        <v>322</v>
      </c>
      <c r="B47" t="s">
        <v>279</v>
      </c>
      <c r="C47" t="s">
        <v>39</v>
      </c>
      <c r="D47" t="s">
        <v>0</v>
      </c>
      <c r="E47" t="s">
        <v>1</v>
      </c>
      <c r="F47" t="s">
        <v>1</v>
      </c>
      <c r="G47" t="s">
        <v>2</v>
      </c>
      <c r="H47" t="s">
        <v>54</v>
      </c>
      <c r="I47" t="s">
        <v>1</v>
      </c>
      <c r="J47">
        <v>13</v>
      </c>
      <c r="K47" t="s">
        <v>1</v>
      </c>
      <c r="L47" s="26">
        <v>136</v>
      </c>
      <c r="M47" s="26">
        <v>7.0000000000000001E-3</v>
      </c>
      <c r="N47" s="26">
        <v>0</v>
      </c>
      <c r="O47" s="26">
        <v>7.0000000000000001E-3</v>
      </c>
      <c r="P47" s="26">
        <v>3.5000000000000003E-2</v>
      </c>
      <c r="Q47" s="27">
        <v>55</v>
      </c>
      <c r="R47" s="26" t="s">
        <v>168</v>
      </c>
      <c r="S47" t="s">
        <v>3</v>
      </c>
      <c r="T47" s="1">
        <v>35</v>
      </c>
      <c r="U47" t="s">
        <v>48</v>
      </c>
      <c r="V47" t="s">
        <v>3</v>
      </c>
      <c r="W47" s="1">
        <v>7</v>
      </c>
      <c r="X47" s="1">
        <v>8</v>
      </c>
      <c r="Y47" t="s">
        <v>48</v>
      </c>
      <c r="Z47" t="s">
        <v>48</v>
      </c>
      <c r="AA47" t="str">
        <f t="shared" si="1"/>
        <v>Compress 3000 AWMS S 13s</v>
      </c>
      <c r="AB47" t="s">
        <v>0</v>
      </c>
      <c r="AC47" t="s">
        <v>1</v>
      </c>
      <c r="AD47" t="s">
        <v>1</v>
      </c>
      <c r="AE47">
        <f t="shared" si="2"/>
        <v>13</v>
      </c>
      <c r="AF47" t="s">
        <v>3</v>
      </c>
      <c r="AG47" t="s">
        <v>43</v>
      </c>
      <c r="AH47" t="s">
        <v>3</v>
      </c>
      <c r="AI47" t="s">
        <v>5</v>
      </c>
      <c r="AJ47" t="s">
        <v>3</v>
      </c>
      <c r="AK47" s="86" t="s">
        <v>374</v>
      </c>
      <c r="AL47" t="s">
        <v>3</v>
      </c>
      <c r="AM47" t="s">
        <v>3</v>
      </c>
      <c r="AN47" t="s">
        <v>162</v>
      </c>
      <c r="AO47" t="s">
        <v>48</v>
      </c>
      <c r="AP47" t="s">
        <v>3</v>
      </c>
      <c r="AQ47" t="s">
        <v>42</v>
      </c>
      <c r="AR47" t="s">
        <v>41</v>
      </c>
      <c r="AS47" t="s">
        <v>3</v>
      </c>
      <c r="AT47">
        <v>0.23</v>
      </c>
      <c r="AU47" t="s">
        <v>1</v>
      </c>
      <c r="AV47" t="s">
        <v>48</v>
      </c>
      <c r="AW47" t="s">
        <v>48</v>
      </c>
      <c r="AX47" t="s">
        <v>48</v>
      </c>
      <c r="AY47" t="s">
        <v>209</v>
      </c>
      <c r="AZ47" t="s">
        <v>48</v>
      </c>
      <c r="BA47" t="s">
        <v>48</v>
      </c>
      <c r="BB47" t="s">
        <v>48</v>
      </c>
      <c r="BC47" t="s">
        <v>48</v>
      </c>
      <c r="BD47" t="s">
        <v>48</v>
      </c>
      <c r="BE47" t="s">
        <v>48</v>
      </c>
      <c r="BF47" t="s">
        <v>48</v>
      </c>
      <c r="BG47" t="s">
        <v>48</v>
      </c>
      <c r="BH47" t="s">
        <v>48</v>
      </c>
      <c r="BI47" t="s">
        <v>48</v>
      </c>
      <c r="BJ47" t="s">
        <v>48</v>
      </c>
      <c r="BK47" t="s">
        <v>48</v>
      </c>
    </row>
    <row r="48" spans="1:63" x14ac:dyDescent="0.25">
      <c r="A48" s="26" t="s">
        <v>323</v>
      </c>
      <c r="B48" t="s">
        <v>279</v>
      </c>
      <c r="C48" t="s">
        <v>39</v>
      </c>
      <c r="D48" t="s">
        <v>0</v>
      </c>
      <c r="E48" t="s">
        <v>1</v>
      </c>
      <c r="F48" t="s">
        <v>1</v>
      </c>
      <c r="G48" t="s">
        <v>2</v>
      </c>
      <c r="H48" t="s">
        <v>54</v>
      </c>
      <c r="I48" t="s">
        <v>1</v>
      </c>
      <c r="J48">
        <v>13</v>
      </c>
      <c r="K48" t="s">
        <v>1</v>
      </c>
      <c r="L48" s="26">
        <v>132</v>
      </c>
      <c r="M48" s="26">
        <v>2.5999999999999999E-2</v>
      </c>
      <c r="N48" s="26">
        <v>0</v>
      </c>
      <c r="O48" s="26">
        <v>2.5999999999999999E-2</v>
      </c>
      <c r="P48" s="26">
        <v>5.2999999999999999E-2</v>
      </c>
      <c r="Q48" s="27">
        <v>55</v>
      </c>
      <c r="R48" s="26" t="s">
        <v>168</v>
      </c>
      <c r="S48" t="s">
        <v>3</v>
      </c>
      <c r="T48" s="1">
        <v>35</v>
      </c>
      <c r="U48" t="s">
        <v>48</v>
      </c>
      <c r="V48" t="s">
        <v>3</v>
      </c>
      <c r="W48" s="1">
        <v>7</v>
      </c>
      <c r="X48" s="1">
        <v>8</v>
      </c>
      <c r="Y48" t="s">
        <v>48</v>
      </c>
      <c r="Z48" t="s">
        <v>48</v>
      </c>
      <c r="AA48" t="str">
        <f t="shared" si="1"/>
        <v>Compress 3000 AWMS S 13t</v>
      </c>
      <c r="AB48" t="s">
        <v>0</v>
      </c>
      <c r="AC48" t="s">
        <v>1</v>
      </c>
      <c r="AD48" t="s">
        <v>1</v>
      </c>
      <c r="AE48">
        <f t="shared" si="2"/>
        <v>13</v>
      </c>
      <c r="AF48" t="s">
        <v>3</v>
      </c>
      <c r="AG48" t="s">
        <v>43</v>
      </c>
      <c r="AH48" t="s">
        <v>3</v>
      </c>
      <c r="AI48" t="s">
        <v>5</v>
      </c>
      <c r="AJ48" t="s">
        <v>3</v>
      </c>
      <c r="AK48" s="86" t="s">
        <v>375</v>
      </c>
      <c r="AL48" t="s">
        <v>3</v>
      </c>
      <c r="AM48" t="s">
        <v>3</v>
      </c>
      <c r="AN48" t="s">
        <v>162</v>
      </c>
      <c r="AO48" t="s">
        <v>48</v>
      </c>
      <c r="AP48" t="s">
        <v>3</v>
      </c>
      <c r="AQ48" t="s">
        <v>42</v>
      </c>
      <c r="AR48" t="s">
        <v>41</v>
      </c>
      <c r="AS48" t="s">
        <v>3</v>
      </c>
      <c r="AT48">
        <v>0.23</v>
      </c>
      <c r="AU48" t="s">
        <v>1</v>
      </c>
      <c r="AV48" t="s">
        <v>48</v>
      </c>
      <c r="AW48" t="s">
        <v>48</v>
      </c>
      <c r="AX48" t="s">
        <v>48</v>
      </c>
      <c r="AY48" t="s">
        <v>209</v>
      </c>
      <c r="AZ48" t="s">
        <v>48</v>
      </c>
      <c r="BA48" t="s">
        <v>48</v>
      </c>
      <c r="BB48" t="s">
        <v>48</v>
      </c>
      <c r="BC48" t="s">
        <v>48</v>
      </c>
      <c r="BD48" t="s">
        <v>48</v>
      </c>
      <c r="BE48" t="s">
        <v>48</v>
      </c>
      <c r="BF48" t="s">
        <v>48</v>
      </c>
      <c r="BG48" t="s">
        <v>48</v>
      </c>
      <c r="BH48" t="s">
        <v>48</v>
      </c>
      <c r="BI48" t="s">
        <v>48</v>
      </c>
      <c r="BJ48" t="s">
        <v>48</v>
      </c>
      <c r="BK48" t="s">
        <v>48</v>
      </c>
    </row>
    <row r="49" spans="1:63" x14ac:dyDescent="0.25">
      <c r="A49" s="26" t="s">
        <v>324</v>
      </c>
      <c r="B49" t="s">
        <v>279</v>
      </c>
      <c r="C49" t="s">
        <v>39</v>
      </c>
      <c r="D49" t="s">
        <v>0</v>
      </c>
      <c r="E49" t="s">
        <v>1</v>
      </c>
      <c r="F49" t="s">
        <v>1</v>
      </c>
      <c r="G49" t="s">
        <v>2</v>
      </c>
      <c r="H49" t="s">
        <v>54</v>
      </c>
      <c r="I49" t="s">
        <v>1</v>
      </c>
      <c r="J49">
        <v>15</v>
      </c>
      <c r="K49" t="s">
        <v>1</v>
      </c>
      <c r="L49" s="26">
        <v>136</v>
      </c>
      <c r="M49" s="26">
        <v>7.0000000000000001E-3</v>
      </c>
      <c r="N49" s="26">
        <v>0</v>
      </c>
      <c r="O49" s="26">
        <v>7.0000000000000001E-3</v>
      </c>
      <c r="P49" s="26">
        <v>3.5000000000000003E-2</v>
      </c>
      <c r="Q49" s="27">
        <v>55</v>
      </c>
      <c r="R49" s="26" t="s">
        <v>168</v>
      </c>
      <c r="S49" t="s">
        <v>3</v>
      </c>
      <c r="T49" s="1">
        <v>35</v>
      </c>
      <c r="U49" t="s">
        <v>48</v>
      </c>
      <c r="V49" t="s">
        <v>3</v>
      </c>
      <c r="W49" s="1">
        <v>7</v>
      </c>
      <c r="X49" s="1">
        <v>8</v>
      </c>
      <c r="Y49" t="s">
        <v>48</v>
      </c>
      <c r="Z49" t="s">
        <v>48</v>
      </c>
      <c r="AA49" t="str">
        <f t="shared" si="1"/>
        <v>Compress 3000 AWMS S 15s</v>
      </c>
      <c r="AB49" t="s">
        <v>0</v>
      </c>
      <c r="AC49" t="s">
        <v>1</v>
      </c>
      <c r="AD49" t="s">
        <v>1</v>
      </c>
      <c r="AE49">
        <f t="shared" si="2"/>
        <v>15</v>
      </c>
      <c r="AF49" t="s">
        <v>3</v>
      </c>
      <c r="AG49" t="s">
        <v>43</v>
      </c>
      <c r="AH49" t="s">
        <v>3</v>
      </c>
      <c r="AI49" t="s">
        <v>5</v>
      </c>
      <c r="AJ49" t="s">
        <v>3</v>
      </c>
      <c r="AK49" s="86" t="s">
        <v>374</v>
      </c>
      <c r="AL49" t="s">
        <v>3</v>
      </c>
      <c r="AM49" t="s">
        <v>3</v>
      </c>
      <c r="AN49" t="s">
        <v>162</v>
      </c>
      <c r="AO49" t="s">
        <v>48</v>
      </c>
      <c r="AP49" t="s">
        <v>3</v>
      </c>
      <c r="AQ49" t="s">
        <v>42</v>
      </c>
      <c r="AR49" t="s">
        <v>41</v>
      </c>
      <c r="AS49" t="s">
        <v>3</v>
      </c>
      <c r="AT49">
        <v>0.23</v>
      </c>
      <c r="AU49" t="s">
        <v>1</v>
      </c>
      <c r="AV49" t="s">
        <v>48</v>
      </c>
      <c r="AW49" t="s">
        <v>48</v>
      </c>
      <c r="AX49" t="s">
        <v>48</v>
      </c>
      <c r="AY49" t="s">
        <v>209</v>
      </c>
      <c r="AZ49" t="s">
        <v>48</v>
      </c>
      <c r="BA49" t="s">
        <v>48</v>
      </c>
      <c r="BB49" t="s">
        <v>48</v>
      </c>
      <c r="BC49" t="s">
        <v>48</v>
      </c>
      <c r="BD49" t="s">
        <v>48</v>
      </c>
      <c r="BE49" t="s">
        <v>48</v>
      </c>
      <c r="BF49" t="s">
        <v>48</v>
      </c>
      <c r="BG49" t="s">
        <v>48</v>
      </c>
      <c r="BH49" t="s">
        <v>48</v>
      </c>
      <c r="BI49" t="s">
        <v>48</v>
      </c>
      <c r="BJ49" t="s">
        <v>48</v>
      </c>
      <c r="BK49" t="s">
        <v>48</v>
      </c>
    </row>
    <row r="50" spans="1:63" x14ac:dyDescent="0.25">
      <c r="A50" s="26" t="s">
        <v>325</v>
      </c>
      <c r="B50" t="s">
        <v>279</v>
      </c>
      <c r="C50" t="s">
        <v>39</v>
      </c>
      <c r="D50" t="s">
        <v>0</v>
      </c>
      <c r="E50" t="s">
        <v>1</v>
      </c>
      <c r="F50" t="s">
        <v>1</v>
      </c>
      <c r="G50" t="s">
        <v>2</v>
      </c>
      <c r="H50" t="s">
        <v>54</v>
      </c>
      <c r="I50" t="s">
        <v>1</v>
      </c>
      <c r="J50">
        <v>15</v>
      </c>
      <c r="K50" t="s">
        <v>1</v>
      </c>
      <c r="L50" s="26">
        <v>132</v>
      </c>
      <c r="M50" s="26">
        <v>2.5999999999999999E-2</v>
      </c>
      <c r="N50" s="26">
        <v>0</v>
      </c>
      <c r="O50" s="26">
        <v>2.5999999999999999E-2</v>
      </c>
      <c r="P50" s="26">
        <v>5.2999999999999999E-2</v>
      </c>
      <c r="Q50" s="27">
        <v>55</v>
      </c>
      <c r="R50" s="26" t="s">
        <v>168</v>
      </c>
      <c r="S50" t="s">
        <v>3</v>
      </c>
      <c r="T50" s="1">
        <v>35</v>
      </c>
      <c r="U50" t="s">
        <v>48</v>
      </c>
      <c r="V50" t="s">
        <v>3</v>
      </c>
      <c r="W50" s="1">
        <v>7</v>
      </c>
      <c r="X50" s="1">
        <v>8</v>
      </c>
      <c r="Y50" t="s">
        <v>48</v>
      </c>
      <c r="Z50" t="s">
        <v>48</v>
      </c>
      <c r="AA50" t="str">
        <f t="shared" si="1"/>
        <v>Compress 3000 AWMS S 15t</v>
      </c>
      <c r="AB50" t="s">
        <v>0</v>
      </c>
      <c r="AC50" t="s">
        <v>1</v>
      </c>
      <c r="AD50" t="s">
        <v>1</v>
      </c>
      <c r="AE50">
        <f t="shared" si="2"/>
        <v>15</v>
      </c>
      <c r="AF50" t="s">
        <v>3</v>
      </c>
      <c r="AG50" t="s">
        <v>43</v>
      </c>
      <c r="AH50" t="s">
        <v>3</v>
      </c>
      <c r="AI50" t="s">
        <v>5</v>
      </c>
      <c r="AJ50" t="s">
        <v>3</v>
      </c>
      <c r="AK50" s="86" t="s">
        <v>375</v>
      </c>
      <c r="AL50" t="s">
        <v>3</v>
      </c>
      <c r="AM50" t="s">
        <v>3</v>
      </c>
      <c r="AN50" t="s">
        <v>162</v>
      </c>
      <c r="AO50" t="s">
        <v>48</v>
      </c>
      <c r="AP50" t="s">
        <v>3</v>
      </c>
      <c r="AQ50" t="s">
        <v>42</v>
      </c>
      <c r="AR50" t="s">
        <v>41</v>
      </c>
      <c r="AS50" t="s">
        <v>3</v>
      </c>
      <c r="AT50">
        <v>0.23</v>
      </c>
      <c r="AU50" t="s">
        <v>1</v>
      </c>
      <c r="AV50" t="s">
        <v>48</v>
      </c>
      <c r="AW50" t="s">
        <v>48</v>
      </c>
      <c r="AX50" t="s">
        <v>48</v>
      </c>
      <c r="AY50" t="s">
        <v>209</v>
      </c>
      <c r="AZ50" t="s">
        <v>48</v>
      </c>
      <c r="BA50" t="s">
        <v>48</v>
      </c>
      <c r="BB50" t="s">
        <v>48</v>
      </c>
      <c r="BC50" t="s">
        <v>48</v>
      </c>
      <c r="BD50" t="s">
        <v>48</v>
      </c>
      <c r="BE50" t="s">
        <v>48</v>
      </c>
      <c r="BF50" t="s">
        <v>48</v>
      </c>
      <c r="BG50" t="s">
        <v>48</v>
      </c>
      <c r="BH50" t="s">
        <v>48</v>
      </c>
      <c r="BI50" t="s">
        <v>48</v>
      </c>
      <c r="BJ50" t="s">
        <v>48</v>
      </c>
      <c r="BK50" t="s">
        <v>48</v>
      </c>
    </row>
    <row r="51" spans="1:63" x14ac:dyDescent="0.25">
      <c r="A51" s="26" t="s">
        <v>326</v>
      </c>
      <c r="B51" t="s">
        <v>279</v>
      </c>
      <c r="C51" t="s">
        <v>39</v>
      </c>
      <c r="D51" t="s">
        <v>0</v>
      </c>
      <c r="E51" t="s">
        <v>1</v>
      </c>
      <c r="F51" t="s">
        <v>1</v>
      </c>
      <c r="G51" t="s">
        <v>2</v>
      </c>
      <c r="H51" t="s">
        <v>54</v>
      </c>
      <c r="I51" t="s">
        <v>1</v>
      </c>
      <c r="J51">
        <v>4</v>
      </c>
      <c r="K51" t="s">
        <v>1</v>
      </c>
      <c r="L51" s="26">
        <v>133</v>
      </c>
      <c r="M51" s="26">
        <v>2.1999999999999999E-2</v>
      </c>
      <c r="N51" s="26">
        <v>0</v>
      </c>
      <c r="O51" s="26">
        <v>2.1999999999999999E-2</v>
      </c>
      <c r="P51" s="26">
        <v>4.0000000000000001E-3</v>
      </c>
      <c r="Q51" s="27">
        <v>55</v>
      </c>
      <c r="R51" s="26" t="s">
        <v>168</v>
      </c>
      <c r="S51" t="s">
        <v>3</v>
      </c>
      <c r="T51" s="1">
        <v>35</v>
      </c>
      <c r="U51" t="s">
        <v>48</v>
      </c>
      <c r="V51" t="s">
        <v>3</v>
      </c>
      <c r="W51" s="1">
        <v>7</v>
      </c>
      <c r="X51" s="1">
        <v>8</v>
      </c>
      <c r="Y51" t="s">
        <v>48</v>
      </c>
      <c r="Z51" t="s">
        <v>48</v>
      </c>
      <c r="AA51" t="str">
        <f t="shared" si="1"/>
        <v>Compress 6000  4 AWE</v>
      </c>
      <c r="AB51" t="s">
        <v>0</v>
      </c>
      <c r="AC51" t="s">
        <v>1</v>
      </c>
      <c r="AD51" t="s">
        <v>1</v>
      </c>
      <c r="AE51">
        <f t="shared" si="2"/>
        <v>4</v>
      </c>
      <c r="AF51" t="s">
        <v>3</v>
      </c>
      <c r="AG51" s="26" t="s">
        <v>236</v>
      </c>
      <c r="AH51" t="s">
        <v>1</v>
      </c>
      <c r="AI51" t="s">
        <v>199</v>
      </c>
      <c r="AJ51" t="s">
        <v>3</v>
      </c>
      <c r="AK51" s="80" t="s">
        <v>200</v>
      </c>
      <c r="AL51" t="s">
        <v>3</v>
      </c>
      <c r="AM51" t="s">
        <v>1</v>
      </c>
      <c r="AN51" s="26" t="s">
        <v>236</v>
      </c>
      <c r="AO51" t="s">
        <v>3</v>
      </c>
      <c r="AP51" t="s">
        <v>3</v>
      </c>
      <c r="AQ51" t="s">
        <v>40</v>
      </c>
      <c r="AR51" t="s">
        <v>41</v>
      </c>
      <c r="AS51" t="s">
        <v>3</v>
      </c>
      <c r="AT51">
        <v>0.23</v>
      </c>
      <c r="AU51" t="s">
        <v>1</v>
      </c>
      <c r="AV51" t="s">
        <v>48</v>
      </c>
      <c r="AW51" t="s">
        <v>193</v>
      </c>
      <c r="AX51" t="s">
        <v>208</v>
      </c>
      <c r="AY51" t="s">
        <v>209</v>
      </c>
      <c r="AZ51" t="s">
        <v>1</v>
      </c>
      <c r="BA51" t="s">
        <v>1</v>
      </c>
      <c r="BB51" t="s">
        <v>3</v>
      </c>
      <c r="BC51" s="26" t="s">
        <v>236</v>
      </c>
      <c r="BD51" t="s">
        <v>1</v>
      </c>
      <c r="BE51" t="s">
        <v>199</v>
      </c>
      <c r="BF51" t="s">
        <v>3</v>
      </c>
      <c r="BG51" t="s">
        <v>218</v>
      </c>
      <c r="BH51" t="s">
        <v>209</v>
      </c>
      <c r="BI51" t="s">
        <v>1</v>
      </c>
      <c r="BJ51" t="s">
        <v>1</v>
      </c>
      <c r="BK51" t="s">
        <v>1</v>
      </c>
    </row>
    <row r="52" spans="1:63" x14ac:dyDescent="0.25">
      <c r="A52" s="26" t="s">
        <v>327</v>
      </c>
      <c r="B52" t="s">
        <v>279</v>
      </c>
      <c r="C52" t="s">
        <v>39</v>
      </c>
      <c r="D52" t="s">
        <v>0</v>
      </c>
      <c r="E52" t="s">
        <v>1</v>
      </c>
      <c r="F52" t="s">
        <v>1</v>
      </c>
      <c r="G52" t="s">
        <v>2</v>
      </c>
      <c r="H52" t="s">
        <v>54</v>
      </c>
      <c r="I52" t="s">
        <v>1</v>
      </c>
      <c r="J52">
        <v>6</v>
      </c>
      <c r="K52" t="s">
        <v>1</v>
      </c>
      <c r="L52" s="26">
        <v>146</v>
      </c>
      <c r="M52" s="26">
        <v>2.1999999999999999E-2</v>
      </c>
      <c r="N52" s="26">
        <v>0</v>
      </c>
      <c r="O52" s="26">
        <v>2.1999999999999999E-2</v>
      </c>
      <c r="P52" s="26">
        <v>4.0000000000000001E-3</v>
      </c>
      <c r="Q52" s="27">
        <v>55</v>
      </c>
      <c r="R52" s="26" t="s">
        <v>168</v>
      </c>
      <c r="S52" t="s">
        <v>3</v>
      </c>
      <c r="T52" s="1">
        <v>35</v>
      </c>
      <c r="U52" t="s">
        <v>48</v>
      </c>
      <c r="V52" t="s">
        <v>3</v>
      </c>
      <c r="W52" s="1">
        <v>7</v>
      </c>
      <c r="X52" s="1">
        <v>8</v>
      </c>
      <c r="Y52" t="s">
        <v>48</v>
      </c>
      <c r="Z52" t="s">
        <v>48</v>
      </c>
      <c r="AA52" t="str">
        <f t="shared" si="1"/>
        <v>Compress 6000  6 AWE</v>
      </c>
      <c r="AB52" t="s">
        <v>0</v>
      </c>
      <c r="AC52" t="s">
        <v>1</v>
      </c>
      <c r="AD52" t="s">
        <v>1</v>
      </c>
      <c r="AE52">
        <f t="shared" si="2"/>
        <v>6</v>
      </c>
      <c r="AF52" t="s">
        <v>3</v>
      </c>
      <c r="AG52" s="26" t="s">
        <v>236</v>
      </c>
      <c r="AH52" t="s">
        <v>1</v>
      </c>
      <c r="AI52" t="s">
        <v>199</v>
      </c>
      <c r="AJ52" t="s">
        <v>3</v>
      </c>
      <c r="AK52" s="80" t="s">
        <v>200</v>
      </c>
      <c r="AL52" t="s">
        <v>3</v>
      </c>
      <c r="AM52" t="s">
        <v>1</v>
      </c>
      <c r="AN52" s="26" t="s">
        <v>236</v>
      </c>
      <c r="AO52" t="s">
        <v>3</v>
      </c>
      <c r="AP52" t="s">
        <v>3</v>
      </c>
      <c r="AQ52" t="s">
        <v>40</v>
      </c>
      <c r="AR52" t="s">
        <v>41</v>
      </c>
      <c r="AS52" t="s">
        <v>3</v>
      </c>
      <c r="AT52">
        <v>0.23</v>
      </c>
      <c r="AU52" t="s">
        <v>1</v>
      </c>
      <c r="AV52" t="s">
        <v>48</v>
      </c>
      <c r="AW52" t="s">
        <v>193</v>
      </c>
      <c r="AX52" t="s">
        <v>208</v>
      </c>
      <c r="AY52" t="s">
        <v>209</v>
      </c>
      <c r="AZ52" t="s">
        <v>1</v>
      </c>
      <c r="BA52" t="s">
        <v>1</v>
      </c>
      <c r="BB52" t="s">
        <v>3</v>
      </c>
      <c r="BC52" s="26" t="s">
        <v>236</v>
      </c>
      <c r="BD52" t="s">
        <v>1</v>
      </c>
      <c r="BE52" t="s">
        <v>199</v>
      </c>
      <c r="BF52" t="s">
        <v>3</v>
      </c>
      <c r="BG52" t="s">
        <v>218</v>
      </c>
      <c r="BH52" t="s">
        <v>209</v>
      </c>
      <c r="BI52" t="s">
        <v>1</v>
      </c>
      <c r="BJ52" t="s">
        <v>1</v>
      </c>
      <c r="BK52" t="s">
        <v>1</v>
      </c>
    </row>
    <row r="53" spans="1:63" x14ac:dyDescent="0.25">
      <c r="A53" s="26" t="s">
        <v>328</v>
      </c>
      <c r="B53" t="s">
        <v>279</v>
      </c>
      <c r="C53" t="s">
        <v>39</v>
      </c>
      <c r="D53" t="s">
        <v>0</v>
      </c>
      <c r="E53" t="s">
        <v>1</v>
      </c>
      <c r="F53" t="s">
        <v>1</v>
      </c>
      <c r="G53" t="s">
        <v>2</v>
      </c>
      <c r="H53" t="s">
        <v>54</v>
      </c>
      <c r="I53" t="s">
        <v>1</v>
      </c>
      <c r="J53">
        <v>6</v>
      </c>
      <c r="K53" t="s">
        <v>1</v>
      </c>
      <c r="L53" s="26">
        <v>146</v>
      </c>
      <c r="M53" s="26">
        <v>2.1999999999999999E-2</v>
      </c>
      <c r="N53" s="26">
        <v>0</v>
      </c>
      <c r="O53" s="26">
        <v>2.1999999999999999E-2</v>
      </c>
      <c r="P53" s="26">
        <v>4.0000000000000001E-3</v>
      </c>
      <c r="Q53" s="27">
        <v>55</v>
      </c>
      <c r="R53" s="26" t="s">
        <v>168</v>
      </c>
      <c r="S53" t="s">
        <v>3</v>
      </c>
      <c r="T53" s="1">
        <v>35</v>
      </c>
      <c r="U53" t="s">
        <v>48</v>
      </c>
      <c r="V53" t="s">
        <v>3</v>
      </c>
      <c r="W53" s="1">
        <v>7</v>
      </c>
      <c r="X53" s="1">
        <v>8</v>
      </c>
      <c r="Y53" t="s">
        <v>48</v>
      </c>
      <c r="Z53" t="s">
        <v>48</v>
      </c>
      <c r="AA53" t="str">
        <f t="shared" ref="AA53" si="15">A53</f>
        <v>Compress 6000  6 AWE + WH 290 LP1 B</v>
      </c>
      <c r="AB53" t="s">
        <v>0</v>
      </c>
      <c r="AC53" t="s">
        <v>1</v>
      </c>
      <c r="AD53" t="s">
        <v>1</v>
      </c>
      <c r="AE53">
        <f t="shared" ref="AE53" si="16" xml:space="preserve"> J53</f>
        <v>6</v>
      </c>
      <c r="AF53" t="s">
        <v>3</v>
      </c>
      <c r="AG53" t="s">
        <v>43</v>
      </c>
      <c r="AH53" t="s">
        <v>3</v>
      </c>
      <c r="AI53" t="s">
        <v>159</v>
      </c>
      <c r="AJ53" t="s">
        <v>3</v>
      </c>
      <c r="AK53" s="86" t="s">
        <v>376</v>
      </c>
      <c r="AL53" t="s">
        <v>3</v>
      </c>
      <c r="AM53" t="s">
        <v>3</v>
      </c>
      <c r="AN53" t="s">
        <v>162</v>
      </c>
      <c r="AO53" t="s">
        <v>48</v>
      </c>
      <c r="AP53" t="s">
        <v>3</v>
      </c>
      <c r="AQ53" t="s">
        <v>40</v>
      </c>
      <c r="AR53" t="s">
        <v>41</v>
      </c>
      <c r="AS53" t="s">
        <v>3</v>
      </c>
      <c r="AT53">
        <v>0.23</v>
      </c>
      <c r="AU53" t="s">
        <v>1</v>
      </c>
      <c r="AV53" t="s">
        <v>48</v>
      </c>
      <c r="AW53" t="s">
        <v>48</v>
      </c>
      <c r="AX53" t="s">
        <v>48</v>
      </c>
      <c r="AY53" t="s">
        <v>209</v>
      </c>
      <c r="AZ53" t="s">
        <v>48</v>
      </c>
      <c r="BA53" t="s">
        <v>48</v>
      </c>
      <c r="BB53" t="s">
        <v>48</v>
      </c>
      <c r="BC53" t="s">
        <v>48</v>
      </c>
      <c r="BD53" t="s">
        <v>48</v>
      </c>
      <c r="BE53" t="s">
        <v>48</v>
      </c>
      <c r="BF53" t="s">
        <v>48</v>
      </c>
      <c r="BG53" t="s">
        <v>48</v>
      </c>
      <c r="BH53" t="s">
        <v>48</v>
      </c>
      <c r="BI53" t="s">
        <v>48</v>
      </c>
      <c r="BJ53" t="s">
        <v>48</v>
      </c>
      <c r="BK53" t="s">
        <v>48</v>
      </c>
    </row>
    <row r="54" spans="1:63" x14ac:dyDescent="0.25">
      <c r="A54" s="26" t="s">
        <v>329</v>
      </c>
      <c r="B54" t="s">
        <v>279</v>
      </c>
      <c r="C54" t="s">
        <v>39</v>
      </c>
      <c r="D54" t="s">
        <v>0</v>
      </c>
      <c r="E54" t="s">
        <v>1</v>
      </c>
      <c r="F54" t="s">
        <v>1</v>
      </c>
      <c r="G54" t="s">
        <v>2</v>
      </c>
      <c r="H54" t="s">
        <v>54</v>
      </c>
      <c r="I54" t="s">
        <v>1</v>
      </c>
      <c r="J54">
        <v>8</v>
      </c>
      <c r="K54" t="s">
        <v>1</v>
      </c>
      <c r="L54" s="26">
        <v>147</v>
      </c>
      <c r="M54" s="26">
        <v>1.7000000000000001E-2</v>
      </c>
      <c r="N54" s="26">
        <v>8.0000000000000002E-3</v>
      </c>
      <c r="O54" s="26">
        <v>1.7000000000000001E-2</v>
      </c>
      <c r="P54" s="26">
        <v>7.0000000000000001E-3</v>
      </c>
      <c r="Q54" s="27">
        <v>55</v>
      </c>
      <c r="R54" s="26" t="s">
        <v>168</v>
      </c>
      <c r="S54" t="s">
        <v>3</v>
      </c>
      <c r="T54" s="1">
        <v>35</v>
      </c>
      <c r="U54" t="s">
        <v>48</v>
      </c>
      <c r="V54" t="s">
        <v>3</v>
      </c>
      <c r="W54" s="1">
        <v>7</v>
      </c>
      <c r="X54" s="1">
        <v>8</v>
      </c>
      <c r="Y54" t="s">
        <v>48</v>
      </c>
      <c r="Z54" t="s">
        <v>48</v>
      </c>
      <c r="AA54" t="str">
        <f t="shared" si="1"/>
        <v>Compress 6000  8 AWE</v>
      </c>
      <c r="AB54" t="s">
        <v>0</v>
      </c>
      <c r="AC54" t="s">
        <v>1</v>
      </c>
      <c r="AD54" t="s">
        <v>1</v>
      </c>
      <c r="AE54">
        <f t="shared" si="2"/>
        <v>8</v>
      </c>
      <c r="AF54" t="s">
        <v>3</v>
      </c>
      <c r="AG54" s="26" t="s">
        <v>236</v>
      </c>
      <c r="AH54" t="s">
        <v>1</v>
      </c>
      <c r="AI54" t="s">
        <v>199</v>
      </c>
      <c r="AJ54" t="s">
        <v>3</v>
      </c>
      <c r="AK54" s="80" t="s">
        <v>200</v>
      </c>
      <c r="AL54" t="s">
        <v>3</v>
      </c>
      <c r="AM54" t="s">
        <v>1</v>
      </c>
      <c r="AN54" s="26" t="s">
        <v>236</v>
      </c>
      <c r="AO54" t="s">
        <v>3</v>
      </c>
      <c r="AP54" t="s">
        <v>3</v>
      </c>
      <c r="AQ54" t="s">
        <v>40</v>
      </c>
      <c r="AR54" t="s">
        <v>41</v>
      </c>
      <c r="AS54" t="s">
        <v>3</v>
      </c>
      <c r="AT54">
        <v>0.23</v>
      </c>
      <c r="AU54" t="s">
        <v>1</v>
      </c>
      <c r="AV54" t="s">
        <v>48</v>
      </c>
      <c r="AW54" t="s">
        <v>193</v>
      </c>
      <c r="AX54" t="s">
        <v>208</v>
      </c>
      <c r="AY54" t="s">
        <v>209</v>
      </c>
      <c r="AZ54" t="s">
        <v>1</v>
      </c>
      <c r="BA54" t="s">
        <v>1</v>
      </c>
      <c r="BB54" t="s">
        <v>3</v>
      </c>
      <c r="BC54" s="26" t="s">
        <v>236</v>
      </c>
      <c r="BD54" t="s">
        <v>1</v>
      </c>
      <c r="BE54" t="s">
        <v>199</v>
      </c>
      <c r="BF54" t="s">
        <v>3</v>
      </c>
      <c r="BG54" t="s">
        <v>218</v>
      </c>
      <c r="BH54" t="s">
        <v>209</v>
      </c>
      <c r="BI54" t="s">
        <v>1</v>
      </c>
      <c r="BJ54" t="s">
        <v>1</v>
      </c>
      <c r="BK54" t="s">
        <v>1</v>
      </c>
    </row>
    <row r="55" spans="1:63" x14ac:dyDescent="0.25">
      <c r="A55" s="26" t="s">
        <v>330</v>
      </c>
      <c r="B55" t="s">
        <v>279</v>
      </c>
      <c r="C55" t="s">
        <v>39</v>
      </c>
      <c r="D55" t="s">
        <v>0</v>
      </c>
      <c r="E55" t="s">
        <v>1</v>
      </c>
      <c r="F55" t="s">
        <v>1</v>
      </c>
      <c r="G55" t="s">
        <v>2</v>
      </c>
      <c r="H55" t="s">
        <v>54</v>
      </c>
      <c r="I55" t="s">
        <v>1</v>
      </c>
      <c r="J55">
        <v>8</v>
      </c>
      <c r="K55" t="s">
        <v>1</v>
      </c>
      <c r="L55" s="26">
        <v>147</v>
      </c>
      <c r="M55" s="26">
        <v>1.7000000000000001E-2</v>
      </c>
      <c r="N55" s="26">
        <v>8.0000000000000002E-3</v>
      </c>
      <c r="O55" s="26">
        <v>1.7000000000000001E-2</v>
      </c>
      <c r="P55" s="26">
        <v>7.0000000000000001E-3</v>
      </c>
      <c r="Q55" s="27">
        <v>55</v>
      </c>
      <c r="R55" s="26" t="s">
        <v>168</v>
      </c>
      <c r="S55" t="s">
        <v>3</v>
      </c>
      <c r="T55" s="1">
        <v>35</v>
      </c>
      <c r="U55" t="s">
        <v>48</v>
      </c>
      <c r="V55" t="s">
        <v>3</v>
      </c>
      <c r="W55" s="1">
        <v>7</v>
      </c>
      <c r="X55" s="1">
        <v>8</v>
      </c>
      <c r="Y55" t="s">
        <v>48</v>
      </c>
      <c r="Z55" t="s">
        <v>48</v>
      </c>
      <c r="AA55" t="str">
        <f t="shared" ref="AA55" si="17">A55</f>
        <v>Compress 6000  8 AWE + HR300</v>
      </c>
      <c r="AB55" t="s">
        <v>0</v>
      </c>
      <c r="AC55" t="s">
        <v>1</v>
      </c>
      <c r="AD55" t="s">
        <v>1</v>
      </c>
      <c r="AE55">
        <f t="shared" ref="AE55" si="18" xml:space="preserve"> J55</f>
        <v>8</v>
      </c>
      <c r="AF55" t="s">
        <v>3</v>
      </c>
      <c r="AG55" t="s">
        <v>43</v>
      </c>
      <c r="AH55" t="s">
        <v>3</v>
      </c>
      <c r="AI55" t="s">
        <v>159</v>
      </c>
      <c r="AJ55" t="s">
        <v>3</v>
      </c>
      <c r="AK55" s="86" t="s">
        <v>373</v>
      </c>
      <c r="AL55" t="s">
        <v>3</v>
      </c>
      <c r="AM55" t="s">
        <v>3</v>
      </c>
      <c r="AN55" t="s">
        <v>162</v>
      </c>
      <c r="AO55" t="s">
        <v>48</v>
      </c>
      <c r="AP55" t="s">
        <v>3</v>
      </c>
      <c r="AQ55" t="s">
        <v>40</v>
      </c>
      <c r="AR55" t="s">
        <v>41</v>
      </c>
      <c r="AS55" t="s">
        <v>3</v>
      </c>
      <c r="AT55">
        <v>0.23</v>
      </c>
      <c r="AU55" t="s">
        <v>1</v>
      </c>
      <c r="AV55" t="s">
        <v>48</v>
      </c>
      <c r="AW55" t="s">
        <v>48</v>
      </c>
      <c r="AX55" t="s">
        <v>48</v>
      </c>
      <c r="AY55" t="s">
        <v>209</v>
      </c>
      <c r="AZ55" t="s">
        <v>48</v>
      </c>
      <c r="BA55" t="s">
        <v>48</v>
      </c>
      <c r="BB55" t="s">
        <v>48</v>
      </c>
      <c r="BC55" t="s">
        <v>48</v>
      </c>
      <c r="BD55" t="s">
        <v>48</v>
      </c>
      <c r="BE55" t="s">
        <v>48</v>
      </c>
      <c r="BF55" t="s">
        <v>48</v>
      </c>
      <c r="BG55" t="s">
        <v>48</v>
      </c>
      <c r="BH55" t="s">
        <v>48</v>
      </c>
      <c r="BI55" t="s">
        <v>48</v>
      </c>
      <c r="BJ55" t="s">
        <v>48</v>
      </c>
      <c r="BK55" t="s">
        <v>48</v>
      </c>
    </row>
    <row r="56" spans="1:63" x14ac:dyDescent="0.25">
      <c r="A56" s="26" t="s">
        <v>331</v>
      </c>
      <c r="B56" t="s">
        <v>279</v>
      </c>
      <c r="C56" t="s">
        <v>39</v>
      </c>
      <c r="D56" t="s">
        <v>0</v>
      </c>
      <c r="E56" t="s">
        <v>1</v>
      </c>
      <c r="F56" t="s">
        <v>1</v>
      </c>
      <c r="G56" t="s">
        <v>2</v>
      </c>
      <c r="H56" t="s">
        <v>54</v>
      </c>
      <c r="I56" t="s">
        <v>1</v>
      </c>
      <c r="J56">
        <v>11</v>
      </c>
      <c r="K56" t="s">
        <v>1</v>
      </c>
      <c r="L56" s="26">
        <v>141</v>
      </c>
      <c r="M56" s="26">
        <v>2.3E-2</v>
      </c>
      <c r="N56" s="26">
        <v>0</v>
      </c>
      <c r="O56" s="26">
        <v>2.3E-2</v>
      </c>
      <c r="P56" s="26">
        <v>1.2E-2</v>
      </c>
      <c r="Q56" s="27">
        <v>55</v>
      </c>
      <c r="R56" s="26" t="s">
        <v>168</v>
      </c>
      <c r="S56" t="s">
        <v>3</v>
      </c>
      <c r="T56" s="1">
        <v>35</v>
      </c>
      <c r="U56" t="s">
        <v>48</v>
      </c>
      <c r="V56" t="s">
        <v>3</v>
      </c>
      <c r="W56" s="1">
        <v>7</v>
      </c>
      <c r="X56" s="1">
        <v>8</v>
      </c>
      <c r="Y56" t="s">
        <v>48</v>
      </c>
      <c r="Z56" t="s">
        <v>48</v>
      </c>
      <c r="AA56" t="str">
        <f t="shared" si="1"/>
        <v>Compress 6000 11s AWE</v>
      </c>
      <c r="AB56" t="s">
        <v>0</v>
      </c>
      <c r="AC56" t="s">
        <v>1</v>
      </c>
      <c r="AD56" t="s">
        <v>1</v>
      </c>
      <c r="AE56">
        <f t="shared" si="2"/>
        <v>11</v>
      </c>
      <c r="AF56" t="s">
        <v>3</v>
      </c>
      <c r="AG56" s="26" t="s">
        <v>236</v>
      </c>
      <c r="AH56" t="s">
        <v>1</v>
      </c>
      <c r="AI56" t="s">
        <v>199</v>
      </c>
      <c r="AJ56" t="s">
        <v>3</v>
      </c>
      <c r="AK56" s="80" t="s">
        <v>200</v>
      </c>
      <c r="AL56" t="s">
        <v>3</v>
      </c>
      <c r="AM56" t="s">
        <v>1</v>
      </c>
      <c r="AN56" s="26" t="s">
        <v>236</v>
      </c>
      <c r="AO56" t="s">
        <v>3</v>
      </c>
      <c r="AP56" t="s">
        <v>3</v>
      </c>
      <c r="AQ56" t="s">
        <v>44</v>
      </c>
      <c r="AR56" t="s">
        <v>41</v>
      </c>
      <c r="AS56" t="s">
        <v>3</v>
      </c>
      <c r="AT56">
        <v>0.23</v>
      </c>
      <c r="AU56" t="s">
        <v>1</v>
      </c>
      <c r="AV56" t="s">
        <v>48</v>
      </c>
      <c r="AW56" t="s">
        <v>193</v>
      </c>
      <c r="AX56" t="s">
        <v>208</v>
      </c>
      <c r="AY56" t="s">
        <v>209</v>
      </c>
      <c r="AZ56" t="s">
        <v>1</v>
      </c>
      <c r="BA56" t="s">
        <v>1</v>
      </c>
      <c r="BB56" t="s">
        <v>3</v>
      </c>
      <c r="BC56" s="26" t="s">
        <v>236</v>
      </c>
      <c r="BD56" t="s">
        <v>1</v>
      </c>
      <c r="BE56" t="s">
        <v>199</v>
      </c>
      <c r="BF56" t="s">
        <v>3</v>
      </c>
      <c r="BG56" t="s">
        <v>218</v>
      </c>
      <c r="BH56" t="s">
        <v>209</v>
      </c>
      <c r="BI56" t="s">
        <v>1</v>
      </c>
      <c r="BJ56" t="s">
        <v>1</v>
      </c>
      <c r="BK56" t="s">
        <v>1</v>
      </c>
    </row>
    <row r="57" spans="1:63" x14ac:dyDescent="0.25">
      <c r="A57" s="26" t="s">
        <v>332</v>
      </c>
      <c r="B57" t="s">
        <v>279</v>
      </c>
      <c r="C57" t="s">
        <v>39</v>
      </c>
      <c r="D57" t="s">
        <v>0</v>
      </c>
      <c r="E57" t="s">
        <v>1</v>
      </c>
      <c r="F57" t="s">
        <v>1</v>
      </c>
      <c r="G57" t="s">
        <v>2</v>
      </c>
      <c r="H57" t="s">
        <v>54</v>
      </c>
      <c r="I57" t="s">
        <v>1</v>
      </c>
      <c r="J57">
        <v>11</v>
      </c>
      <c r="K57" t="s">
        <v>1</v>
      </c>
      <c r="L57" s="26">
        <v>128</v>
      </c>
      <c r="M57" s="26">
        <v>2.3E-2</v>
      </c>
      <c r="N57" s="26">
        <v>0</v>
      </c>
      <c r="O57" s="26">
        <v>2.3E-2</v>
      </c>
      <c r="P57" s="26">
        <v>1.2E-2</v>
      </c>
      <c r="Q57" s="27">
        <v>55</v>
      </c>
      <c r="R57" s="26" t="s">
        <v>168</v>
      </c>
      <c r="S57" t="s">
        <v>3</v>
      </c>
      <c r="T57" s="1">
        <v>35</v>
      </c>
      <c r="U57" t="s">
        <v>48</v>
      </c>
      <c r="V57" t="s">
        <v>3</v>
      </c>
      <c r="W57" s="1">
        <v>7</v>
      </c>
      <c r="X57" s="1">
        <v>8</v>
      </c>
      <c r="Y57" t="s">
        <v>48</v>
      </c>
      <c r="Z57" t="s">
        <v>48</v>
      </c>
      <c r="AA57" t="str">
        <f t="shared" si="1"/>
        <v>Compress 6000  11t AWE</v>
      </c>
      <c r="AB57" t="s">
        <v>0</v>
      </c>
      <c r="AC57" t="s">
        <v>1</v>
      </c>
      <c r="AD57" t="s">
        <v>1</v>
      </c>
      <c r="AE57">
        <f t="shared" si="2"/>
        <v>11</v>
      </c>
      <c r="AF57" t="s">
        <v>3</v>
      </c>
      <c r="AG57" s="26" t="s">
        <v>236</v>
      </c>
      <c r="AH57" t="s">
        <v>1</v>
      </c>
      <c r="AI57" t="s">
        <v>199</v>
      </c>
      <c r="AJ57" t="s">
        <v>3</v>
      </c>
      <c r="AK57" s="80" t="s">
        <v>200</v>
      </c>
      <c r="AL57" t="s">
        <v>3</v>
      </c>
      <c r="AM57" t="s">
        <v>1</v>
      </c>
      <c r="AN57" s="26" t="s">
        <v>236</v>
      </c>
      <c r="AO57" t="s">
        <v>3</v>
      </c>
      <c r="AP57" t="s">
        <v>3</v>
      </c>
      <c r="AQ57" t="s">
        <v>44</v>
      </c>
      <c r="AR57" t="s">
        <v>41</v>
      </c>
      <c r="AS57" t="s">
        <v>3</v>
      </c>
      <c r="AT57">
        <v>0.23</v>
      </c>
      <c r="AU57" t="s">
        <v>1</v>
      </c>
      <c r="AV57" t="s">
        <v>48</v>
      </c>
      <c r="AW57" t="s">
        <v>193</v>
      </c>
      <c r="AX57" t="s">
        <v>208</v>
      </c>
      <c r="AY57" t="s">
        <v>209</v>
      </c>
      <c r="AZ57" t="s">
        <v>1</v>
      </c>
      <c r="BA57" t="s">
        <v>1</v>
      </c>
      <c r="BB57" t="s">
        <v>3</v>
      </c>
      <c r="BC57" s="26" t="s">
        <v>236</v>
      </c>
      <c r="BD57" t="s">
        <v>1</v>
      </c>
      <c r="BE57" t="s">
        <v>199</v>
      </c>
      <c r="BF57" t="s">
        <v>3</v>
      </c>
      <c r="BG57" t="s">
        <v>218</v>
      </c>
      <c r="BH57" t="s">
        <v>209</v>
      </c>
      <c r="BI57" t="s">
        <v>1</v>
      </c>
      <c r="BJ57" t="s">
        <v>1</v>
      </c>
      <c r="BK57" t="s">
        <v>1</v>
      </c>
    </row>
    <row r="58" spans="1:63" x14ac:dyDescent="0.25">
      <c r="A58" s="26" t="s">
        <v>333</v>
      </c>
      <c r="B58" t="s">
        <v>279</v>
      </c>
      <c r="C58" t="s">
        <v>39</v>
      </c>
      <c r="D58" t="s">
        <v>0</v>
      </c>
      <c r="E58" t="s">
        <v>1</v>
      </c>
      <c r="F58" t="s">
        <v>1</v>
      </c>
      <c r="G58" t="s">
        <v>2</v>
      </c>
      <c r="H58" t="s">
        <v>54</v>
      </c>
      <c r="I58" t="s">
        <v>1</v>
      </c>
      <c r="J58">
        <v>14</v>
      </c>
      <c r="K58" t="s">
        <v>1</v>
      </c>
      <c r="L58" s="26">
        <v>144</v>
      </c>
      <c r="M58" s="26">
        <v>2.4E-2</v>
      </c>
      <c r="N58" s="26">
        <v>1.7000000000000001E-2</v>
      </c>
      <c r="O58" s="26">
        <v>2.4E-2</v>
      </c>
      <c r="P58" s="26">
        <v>1.0999999999999999E-2</v>
      </c>
      <c r="Q58" s="27">
        <v>55</v>
      </c>
      <c r="R58" s="26" t="s">
        <v>168</v>
      </c>
      <c r="S58" t="s">
        <v>3</v>
      </c>
      <c r="T58" s="1">
        <v>35</v>
      </c>
      <c r="U58" t="s">
        <v>48</v>
      </c>
      <c r="V58" t="s">
        <v>3</v>
      </c>
      <c r="W58" s="1">
        <v>7</v>
      </c>
      <c r="X58" s="1">
        <v>8</v>
      </c>
      <c r="Y58" t="s">
        <v>48</v>
      </c>
      <c r="Z58" t="s">
        <v>48</v>
      </c>
      <c r="AA58" t="str">
        <f t="shared" si="1"/>
        <v>Compress 6000 14t AWE</v>
      </c>
      <c r="AB58" t="s">
        <v>0</v>
      </c>
      <c r="AC58" t="s">
        <v>1</v>
      </c>
      <c r="AD58" t="s">
        <v>1</v>
      </c>
      <c r="AE58">
        <f t="shared" si="2"/>
        <v>14</v>
      </c>
      <c r="AF58" t="s">
        <v>3</v>
      </c>
      <c r="AG58" s="26" t="s">
        <v>236</v>
      </c>
      <c r="AH58" t="s">
        <v>1</v>
      </c>
      <c r="AI58" t="s">
        <v>199</v>
      </c>
      <c r="AJ58" t="s">
        <v>3</v>
      </c>
      <c r="AK58" s="80" t="s">
        <v>200</v>
      </c>
      <c r="AL58" t="s">
        <v>3</v>
      </c>
      <c r="AM58" t="s">
        <v>1</v>
      </c>
      <c r="AN58" s="26" t="s">
        <v>236</v>
      </c>
      <c r="AO58" t="s">
        <v>3</v>
      </c>
      <c r="AP58" t="s">
        <v>3</v>
      </c>
      <c r="AQ58" t="s">
        <v>44</v>
      </c>
      <c r="AR58" t="s">
        <v>41</v>
      </c>
      <c r="AS58" t="s">
        <v>3</v>
      </c>
      <c r="AT58">
        <v>0.23</v>
      </c>
      <c r="AU58" t="s">
        <v>1</v>
      </c>
      <c r="AV58" t="s">
        <v>48</v>
      </c>
      <c r="AW58" t="s">
        <v>193</v>
      </c>
      <c r="AX58" t="s">
        <v>208</v>
      </c>
      <c r="AY58" t="s">
        <v>209</v>
      </c>
      <c r="AZ58" t="s">
        <v>1</v>
      </c>
      <c r="BA58" t="s">
        <v>1</v>
      </c>
      <c r="BB58" t="s">
        <v>3</v>
      </c>
      <c r="BC58" s="26" t="s">
        <v>236</v>
      </c>
      <c r="BD58" t="s">
        <v>1</v>
      </c>
      <c r="BE58" t="s">
        <v>199</v>
      </c>
      <c r="BF58" t="s">
        <v>3</v>
      </c>
      <c r="BG58" t="s">
        <v>218</v>
      </c>
      <c r="BH58" t="s">
        <v>209</v>
      </c>
      <c r="BI58" t="s">
        <v>1</v>
      </c>
      <c r="BJ58" t="s">
        <v>1</v>
      </c>
      <c r="BK58" t="s">
        <v>1</v>
      </c>
    </row>
    <row r="59" spans="1:63" x14ac:dyDescent="0.25">
      <c r="A59" s="26" t="s">
        <v>334</v>
      </c>
      <c r="B59" t="s">
        <v>279</v>
      </c>
      <c r="C59" t="s">
        <v>39</v>
      </c>
      <c r="D59" t="s">
        <v>0</v>
      </c>
      <c r="E59" t="s">
        <v>1</v>
      </c>
      <c r="F59" t="s">
        <v>1</v>
      </c>
      <c r="G59" t="s">
        <v>2</v>
      </c>
      <c r="H59" t="s">
        <v>54</v>
      </c>
      <c r="I59" t="s">
        <v>1</v>
      </c>
      <c r="J59">
        <v>4</v>
      </c>
      <c r="K59" t="s">
        <v>1</v>
      </c>
      <c r="L59" s="26">
        <v>133</v>
      </c>
      <c r="M59" s="26">
        <v>2.1999999999999999E-2</v>
      </c>
      <c r="N59" s="26">
        <v>0</v>
      </c>
      <c r="O59" s="26">
        <v>2.1999999999999999E-2</v>
      </c>
      <c r="P59" s="26">
        <v>4.0000000000000001E-3</v>
      </c>
      <c r="Q59" s="27">
        <v>55</v>
      </c>
      <c r="R59" s="26" t="s">
        <v>168</v>
      </c>
      <c r="S59" t="s">
        <v>3</v>
      </c>
      <c r="T59" s="1">
        <v>35</v>
      </c>
      <c r="U59" t="s">
        <v>48</v>
      </c>
      <c r="V59" t="s">
        <v>3</v>
      </c>
      <c r="W59" s="1">
        <v>7</v>
      </c>
      <c r="X59" s="1">
        <v>8</v>
      </c>
      <c r="Y59" t="s">
        <v>48</v>
      </c>
      <c r="Z59" t="s">
        <v>48</v>
      </c>
      <c r="AA59" t="str">
        <f t="shared" si="1"/>
        <v>Compress 6000  4 AWB</v>
      </c>
      <c r="AB59" t="s">
        <v>0</v>
      </c>
      <c r="AC59" t="s">
        <v>1</v>
      </c>
      <c r="AD59" t="s">
        <v>1</v>
      </c>
      <c r="AE59">
        <f t="shared" si="2"/>
        <v>4</v>
      </c>
      <c r="AF59" t="s">
        <v>3</v>
      </c>
      <c r="AG59" s="26" t="s">
        <v>236</v>
      </c>
      <c r="AH59" t="s">
        <v>1</v>
      </c>
      <c r="AI59" t="s">
        <v>199</v>
      </c>
      <c r="AJ59" t="s">
        <v>3</v>
      </c>
      <c r="AK59" s="80" t="s">
        <v>200</v>
      </c>
      <c r="AL59" t="s">
        <v>1</v>
      </c>
      <c r="AM59" t="s">
        <v>1</v>
      </c>
      <c r="AN59" s="26" t="s">
        <v>236</v>
      </c>
      <c r="AO59" t="s">
        <v>3</v>
      </c>
      <c r="AP59" t="s">
        <v>3</v>
      </c>
      <c r="AQ59" t="s">
        <v>40</v>
      </c>
      <c r="AR59" t="s">
        <v>41</v>
      </c>
      <c r="AS59" t="s">
        <v>3</v>
      </c>
      <c r="AT59">
        <v>0.23</v>
      </c>
      <c r="AU59" t="s">
        <v>1</v>
      </c>
      <c r="AV59" t="s">
        <v>48</v>
      </c>
      <c r="AW59" t="s">
        <v>193</v>
      </c>
      <c r="AX59" t="s">
        <v>48</v>
      </c>
      <c r="AY59" t="s">
        <v>209</v>
      </c>
      <c r="AZ59" t="s">
        <v>1</v>
      </c>
      <c r="BA59" t="s">
        <v>1</v>
      </c>
      <c r="BB59" t="s">
        <v>3</v>
      </c>
      <c r="BC59" s="26" t="s">
        <v>236</v>
      </c>
      <c r="BD59" t="s">
        <v>1</v>
      </c>
      <c r="BE59" t="s">
        <v>199</v>
      </c>
      <c r="BF59" t="s">
        <v>3</v>
      </c>
      <c r="BG59" t="s">
        <v>218</v>
      </c>
      <c r="BH59" t="s">
        <v>209</v>
      </c>
      <c r="BI59" t="s">
        <v>1</v>
      </c>
      <c r="BJ59" t="s">
        <v>1</v>
      </c>
      <c r="BK59" t="s">
        <v>1</v>
      </c>
    </row>
    <row r="60" spans="1:63" x14ac:dyDescent="0.25">
      <c r="A60" s="26" t="s">
        <v>335</v>
      </c>
      <c r="B60" t="s">
        <v>279</v>
      </c>
      <c r="C60" t="s">
        <v>39</v>
      </c>
      <c r="D60" t="s">
        <v>0</v>
      </c>
      <c r="E60" t="s">
        <v>1</v>
      </c>
      <c r="F60" t="s">
        <v>1</v>
      </c>
      <c r="G60" t="s">
        <v>2</v>
      </c>
      <c r="H60" t="s">
        <v>54</v>
      </c>
      <c r="I60" t="s">
        <v>1</v>
      </c>
      <c r="J60">
        <v>6</v>
      </c>
      <c r="K60" t="s">
        <v>1</v>
      </c>
      <c r="L60" s="26">
        <v>146</v>
      </c>
      <c r="M60" s="26">
        <v>2.1999999999999999E-2</v>
      </c>
      <c r="N60" s="26">
        <v>0</v>
      </c>
      <c r="O60" s="26">
        <v>2.1999999999999999E-2</v>
      </c>
      <c r="P60" s="26">
        <v>4.0000000000000001E-3</v>
      </c>
      <c r="Q60" s="27">
        <v>55</v>
      </c>
      <c r="R60" s="26" t="s">
        <v>168</v>
      </c>
      <c r="S60" t="s">
        <v>3</v>
      </c>
      <c r="T60" s="1">
        <v>35</v>
      </c>
      <c r="U60" t="s">
        <v>48</v>
      </c>
      <c r="V60" t="s">
        <v>3</v>
      </c>
      <c r="W60" s="1">
        <v>7</v>
      </c>
      <c r="X60" s="1">
        <v>8</v>
      </c>
      <c r="Y60" t="s">
        <v>48</v>
      </c>
      <c r="Z60" t="s">
        <v>48</v>
      </c>
      <c r="AA60" t="str">
        <f t="shared" si="1"/>
        <v>Compress 6000  6 AWB</v>
      </c>
      <c r="AB60" t="s">
        <v>0</v>
      </c>
      <c r="AC60" t="s">
        <v>1</v>
      </c>
      <c r="AD60" t="s">
        <v>1</v>
      </c>
      <c r="AE60">
        <f t="shared" si="2"/>
        <v>6</v>
      </c>
      <c r="AF60" t="s">
        <v>3</v>
      </c>
      <c r="AG60" s="26" t="s">
        <v>236</v>
      </c>
      <c r="AH60" t="s">
        <v>1</v>
      </c>
      <c r="AI60" t="s">
        <v>199</v>
      </c>
      <c r="AJ60" t="s">
        <v>3</v>
      </c>
      <c r="AK60" s="80" t="s">
        <v>200</v>
      </c>
      <c r="AL60" t="s">
        <v>1</v>
      </c>
      <c r="AM60" t="s">
        <v>1</v>
      </c>
      <c r="AN60" s="26" t="s">
        <v>236</v>
      </c>
      <c r="AO60" t="s">
        <v>3</v>
      </c>
      <c r="AP60" t="s">
        <v>3</v>
      </c>
      <c r="AQ60" t="s">
        <v>40</v>
      </c>
      <c r="AR60" t="s">
        <v>41</v>
      </c>
      <c r="AS60" t="s">
        <v>3</v>
      </c>
      <c r="AT60">
        <v>0.23</v>
      </c>
      <c r="AU60" t="s">
        <v>1</v>
      </c>
      <c r="AV60" t="s">
        <v>48</v>
      </c>
      <c r="AW60" t="s">
        <v>193</v>
      </c>
      <c r="AX60" t="s">
        <v>48</v>
      </c>
      <c r="AY60" t="s">
        <v>209</v>
      </c>
      <c r="AZ60" t="s">
        <v>1</v>
      </c>
      <c r="BA60" t="s">
        <v>1</v>
      </c>
      <c r="BB60" t="s">
        <v>3</v>
      </c>
      <c r="BC60" s="26" t="s">
        <v>236</v>
      </c>
      <c r="BD60" t="s">
        <v>1</v>
      </c>
      <c r="BE60" t="s">
        <v>199</v>
      </c>
      <c r="BF60" t="s">
        <v>3</v>
      </c>
      <c r="BG60" t="s">
        <v>218</v>
      </c>
      <c r="BH60" t="s">
        <v>209</v>
      </c>
      <c r="BI60" t="s">
        <v>1</v>
      </c>
      <c r="BJ60" t="s">
        <v>1</v>
      </c>
      <c r="BK60" t="s">
        <v>1</v>
      </c>
    </row>
    <row r="61" spans="1:63" x14ac:dyDescent="0.25">
      <c r="A61" s="26" t="s">
        <v>336</v>
      </c>
      <c r="B61" t="s">
        <v>279</v>
      </c>
      <c r="C61" t="s">
        <v>39</v>
      </c>
      <c r="D61" t="s">
        <v>0</v>
      </c>
      <c r="E61" t="s">
        <v>1</v>
      </c>
      <c r="F61" t="s">
        <v>1</v>
      </c>
      <c r="G61" t="s">
        <v>2</v>
      </c>
      <c r="H61" t="s">
        <v>54</v>
      </c>
      <c r="I61" t="s">
        <v>1</v>
      </c>
      <c r="J61">
        <v>8</v>
      </c>
      <c r="K61" t="s">
        <v>1</v>
      </c>
      <c r="L61" s="26">
        <v>147</v>
      </c>
      <c r="M61" s="26">
        <v>1.7000000000000001E-2</v>
      </c>
      <c r="N61" s="26">
        <v>8.0000000000000002E-3</v>
      </c>
      <c r="O61" s="26">
        <v>1.7000000000000001E-2</v>
      </c>
      <c r="P61" s="26">
        <v>7.0000000000000001E-3</v>
      </c>
      <c r="Q61" s="27">
        <v>55</v>
      </c>
      <c r="R61" s="26" t="s">
        <v>168</v>
      </c>
      <c r="S61" t="s">
        <v>3</v>
      </c>
      <c r="T61" s="1">
        <v>35</v>
      </c>
      <c r="U61" t="s">
        <v>48</v>
      </c>
      <c r="V61" t="s">
        <v>3</v>
      </c>
      <c r="W61" s="1">
        <v>7</v>
      </c>
      <c r="X61" s="1">
        <v>8</v>
      </c>
      <c r="Y61" t="s">
        <v>48</v>
      </c>
      <c r="Z61" t="s">
        <v>48</v>
      </c>
      <c r="AA61" t="str">
        <f t="shared" si="1"/>
        <v>Compress 6000  8 AWB</v>
      </c>
      <c r="AB61" t="s">
        <v>0</v>
      </c>
      <c r="AC61" t="s">
        <v>1</v>
      </c>
      <c r="AD61" t="s">
        <v>1</v>
      </c>
      <c r="AE61">
        <f t="shared" si="2"/>
        <v>8</v>
      </c>
      <c r="AF61" t="s">
        <v>3</v>
      </c>
      <c r="AG61" s="26" t="s">
        <v>236</v>
      </c>
      <c r="AH61" t="s">
        <v>1</v>
      </c>
      <c r="AI61" t="s">
        <v>199</v>
      </c>
      <c r="AJ61" t="s">
        <v>3</v>
      </c>
      <c r="AK61" s="80" t="s">
        <v>200</v>
      </c>
      <c r="AL61" t="s">
        <v>1</v>
      </c>
      <c r="AM61" t="s">
        <v>1</v>
      </c>
      <c r="AN61" s="26" t="s">
        <v>236</v>
      </c>
      <c r="AO61" t="s">
        <v>3</v>
      </c>
      <c r="AP61" t="s">
        <v>3</v>
      </c>
      <c r="AQ61" t="s">
        <v>40</v>
      </c>
      <c r="AR61" t="s">
        <v>41</v>
      </c>
      <c r="AS61" t="s">
        <v>3</v>
      </c>
      <c r="AT61">
        <v>0.23</v>
      </c>
      <c r="AU61" t="s">
        <v>1</v>
      </c>
      <c r="AV61" t="s">
        <v>48</v>
      </c>
      <c r="AW61" t="s">
        <v>193</v>
      </c>
      <c r="AX61" t="s">
        <v>48</v>
      </c>
      <c r="AY61" t="s">
        <v>209</v>
      </c>
      <c r="AZ61" t="s">
        <v>1</v>
      </c>
      <c r="BA61" t="s">
        <v>1</v>
      </c>
      <c r="BB61" t="s">
        <v>3</v>
      </c>
      <c r="BC61" s="26" t="s">
        <v>236</v>
      </c>
      <c r="BD61" t="s">
        <v>1</v>
      </c>
      <c r="BE61" t="s">
        <v>199</v>
      </c>
      <c r="BF61" t="s">
        <v>3</v>
      </c>
      <c r="BG61" t="s">
        <v>218</v>
      </c>
      <c r="BH61" t="s">
        <v>209</v>
      </c>
      <c r="BI61" t="s">
        <v>1</v>
      </c>
      <c r="BJ61" t="s">
        <v>1</v>
      </c>
      <c r="BK61" t="s">
        <v>1</v>
      </c>
    </row>
    <row r="62" spans="1:63" x14ac:dyDescent="0.25">
      <c r="A62" s="26" t="s">
        <v>337</v>
      </c>
      <c r="B62" t="s">
        <v>279</v>
      </c>
      <c r="C62" t="s">
        <v>39</v>
      </c>
      <c r="D62" t="s">
        <v>0</v>
      </c>
      <c r="E62" t="s">
        <v>1</v>
      </c>
      <c r="F62" t="s">
        <v>1</v>
      </c>
      <c r="G62" t="s">
        <v>2</v>
      </c>
      <c r="H62" t="s">
        <v>54</v>
      </c>
      <c r="I62" t="s">
        <v>1</v>
      </c>
      <c r="J62">
        <v>11</v>
      </c>
      <c r="K62" t="s">
        <v>1</v>
      </c>
      <c r="L62" s="26">
        <v>141</v>
      </c>
      <c r="M62" s="26">
        <v>2.3E-2</v>
      </c>
      <c r="N62" s="26">
        <v>0</v>
      </c>
      <c r="O62" s="26">
        <v>2.3E-2</v>
      </c>
      <c r="P62" s="26">
        <v>1.2E-2</v>
      </c>
      <c r="Q62" s="27">
        <v>55</v>
      </c>
      <c r="R62" s="26" t="s">
        <v>168</v>
      </c>
      <c r="S62" t="s">
        <v>3</v>
      </c>
      <c r="T62" s="1">
        <v>35</v>
      </c>
      <c r="U62" t="s">
        <v>48</v>
      </c>
      <c r="V62" t="s">
        <v>3</v>
      </c>
      <c r="W62" s="1">
        <v>7</v>
      </c>
      <c r="X62" s="1">
        <v>8</v>
      </c>
      <c r="Y62" t="s">
        <v>48</v>
      </c>
      <c r="Z62" t="s">
        <v>48</v>
      </c>
      <c r="AA62" t="str">
        <f t="shared" si="1"/>
        <v>Compress 6000 11s AWB</v>
      </c>
      <c r="AB62" t="s">
        <v>0</v>
      </c>
      <c r="AC62" t="s">
        <v>1</v>
      </c>
      <c r="AD62" t="s">
        <v>1</v>
      </c>
      <c r="AE62">
        <f t="shared" si="2"/>
        <v>11</v>
      </c>
      <c r="AF62" t="s">
        <v>3</v>
      </c>
      <c r="AG62" s="26" t="s">
        <v>236</v>
      </c>
      <c r="AH62" t="s">
        <v>1</v>
      </c>
      <c r="AI62" t="s">
        <v>199</v>
      </c>
      <c r="AJ62" t="s">
        <v>3</v>
      </c>
      <c r="AK62" s="80" t="s">
        <v>200</v>
      </c>
      <c r="AL62" t="s">
        <v>1</v>
      </c>
      <c r="AM62" t="s">
        <v>1</v>
      </c>
      <c r="AN62" s="26" t="s">
        <v>236</v>
      </c>
      <c r="AO62" t="s">
        <v>3</v>
      </c>
      <c r="AP62" t="s">
        <v>3</v>
      </c>
      <c r="AQ62" t="s">
        <v>44</v>
      </c>
      <c r="AR62" t="s">
        <v>41</v>
      </c>
      <c r="AS62" t="s">
        <v>3</v>
      </c>
      <c r="AT62">
        <v>0.23</v>
      </c>
      <c r="AU62" t="s">
        <v>1</v>
      </c>
      <c r="AV62" t="s">
        <v>48</v>
      </c>
      <c r="AW62" t="s">
        <v>193</v>
      </c>
      <c r="AX62" t="s">
        <v>48</v>
      </c>
      <c r="AY62" t="s">
        <v>209</v>
      </c>
      <c r="AZ62" t="s">
        <v>1</v>
      </c>
      <c r="BA62" t="s">
        <v>1</v>
      </c>
      <c r="BB62" t="s">
        <v>3</v>
      </c>
      <c r="BC62" s="26" t="s">
        <v>236</v>
      </c>
      <c r="BD62" t="s">
        <v>1</v>
      </c>
      <c r="BE62" t="s">
        <v>199</v>
      </c>
      <c r="BF62" t="s">
        <v>3</v>
      </c>
      <c r="BG62" t="s">
        <v>218</v>
      </c>
      <c r="BH62" t="s">
        <v>209</v>
      </c>
      <c r="BI62" t="s">
        <v>1</v>
      </c>
      <c r="BJ62" t="s">
        <v>1</v>
      </c>
      <c r="BK62" t="s">
        <v>1</v>
      </c>
    </row>
    <row r="63" spans="1:63" x14ac:dyDescent="0.25">
      <c r="A63" s="26" t="s">
        <v>338</v>
      </c>
      <c r="B63" t="s">
        <v>279</v>
      </c>
      <c r="C63" t="s">
        <v>39</v>
      </c>
      <c r="D63" t="s">
        <v>0</v>
      </c>
      <c r="E63" t="s">
        <v>1</v>
      </c>
      <c r="F63" t="s">
        <v>1</v>
      </c>
      <c r="G63" t="s">
        <v>2</v>
      </c>
      <c r="H63" t="s">
        <v>54</v>
      </c>
      <c r="I63" t="s">
        <v>1</v>
      </c>
      <c r="J63">
        <v>11</v>
      </c>
      <c r="K63" t="s">
        <v>1</v>
      </c>
      <c r="L63" s="26">
        <v>128</v>
      </c>
      <c r="M63" s="26">
        <v>2.3E-2</v>
      </c>
      <c r="N63" s="26">
        <v>0</v>
      </c>
      <c r="O63" s="26">
        <v>2.3E-2</v>
      </c>
      <c r="P63" s="26">
        <v>1.2E-2</v>
      </c>
      <c r="Q63" s="27">
        <v>55</v>
      </c>
      <c r="R63" s="26" t="s">
        <v>168</v>
      </c>
      <c r="S63" t="s">
        <v>3</v>
      </c>
      <c r="T63" s="1">
        <v>35</v>
      </c>
      <c r="U63" t="s">
        <v>48</v>
      </c>
      <c r="V63" t="s">
        <v>3</v>
      </c>
      <c r="W63" s="1">
        <v>7</v>
      </c>
      <c r="X63" s="1">
        <v>8</v>
      </c>
      <c r="Y63" t="s">
        <v>48</v>
      </c>
      <c r="Z63" t="s">
        <v>48</v>
      </c>
      <c r="AA63" t="str">
        <f t="shared" si="1"/>
        <v>Compress 6000  11t AWB</v>
      </c>
      <c r="AB63" t="s">
        <v>0</v>
      </c>
      <c r="AC63" t="s">
        <v>1</v>
      </c>
      <c r="AD63" t="s">
        <v>1</v>
      </c>
      <c r="AE63">
        <f t="shared" si="2"/>
        <v>11</v>
      </c>
      <c r="AF63" t="s">
        <v>3</v>
      </c>
      <c r="AG63" s="26" t="s">
        <v>236</v>
      </c>
      <c r="AH63" t="s">
        <v>1</v>
      </c>
      <c r="AI63" t="s">
        <v>199</v>
      </c>
      <c r="AJ63" t="s">
        <v>3</v>
      </c>
      <c r="AK63" s="80" t="s">
        <v>200</v>
      </c>
      <c r="AL63" t="s">
        <v>1</v>
      </c>
      <c r="AM63" t="s">
        <v>1</v>
      </c>
      <c r="AN63" s="26" t="s">
        <v>236</v>
      </c>
      <c r="AO63" t="s">
        <v>3</v>
      </c>
      <c r="AP63" t="s">
        <v>3</v>
      </c>
      <c r="AQ63" t="s">
        <v>44</v>
      </c>
      <c r="AR63" t="s">
        <v>41</v>
      </c>
      <c r="AS63" t="s">
        <v>3</v>
      </c>
      <c r="AT63">
        <v>0.23</v>
      </c>
      <c r="AU63" t="s">
        <v>1</v>
      </c>
      <c r="AV63" t="s">
        <v>48</v>
      </c>
      <c r="AW63" t="s">
        <v>193</v>
      </c>
      <c r="AX63" t="s">
        <v>48</v>
      </c>
      <c r="AY63" t="s">
        <v>209</v>
      </c>
      <c r="AZ63" t="s">
        <v>1</v>
      </c>
      <c r="BA63" t="s">
        <v>1</v>
      </c>
      <c r="BB63" t="s">
        <v>3</v>
      </c>
      <c r="BC63" s="26" t="s">
        <v>236</v>
      </c>
      <c r="BD63" t="s">
        <v>1</v>
      </c>
      <c r="BE63" t="s">
        <v>199</v>
      </c>
      <c r="BF63" t="s">
        <v>3</v>
      </c>
      <c r="BG63" t="s">
        <v>218</v>
      </c>
      <c r="BH63" t="s">
        <v>209</v>
      </c>
      <c r="BI63" t="s">
        <v>1</v>
      </c>
      <c r="BJ63" t="s">
        <v>1</v>
      </c>
      <c r="BK63" t="s">
        <v>1</v>
      </c>
    </row>
    <row r="64" spans="1:63" x14ac:dyDescent="0.25">
      <c r="A64" s="26" t="s">
        <v>339</v>
      </c>
      <c r="B64" t="s">
        <v>279</v>
      </c>
      <c r="C64" t="s">
        <v>39</v>
      </c>
      <c r="D64" t="s">
        <v>0</v>
      </c>
      <c r="E64" t="s">
        <v>1</v>
      </c>
      <c r="F64" t="s">
        <v>1</v>
      </c>
      <c r="G64" t="s">
        <v>2</v>
      </c>
      <c r="H64" t="s">
        <v>54</v>
      </c>
      <c r="I64" t="s">
        <v>1</v>
      </c>
      <c r="J64">
        <v>14</v>
      </c>
      <c r="K64" t="s">
        <v>1</v>
      </c>
      <c r="L64" s="26">
        <v>144</v>
      </c>
      <c r="M64" s="26">
        <v>2.4E-2</v>
      </c>
      <c r="N64" s="26">
        <v>1.7000000000000001E-2</v>
      </c>
      <c r="O64" s="26">
        <v>2.4E-2</v>
      </c>
      <c r="P64" s="26">
        <v>1.0999999999999999E-2</v>
      </c>
      <c r="Q64" s="27">
        <v>55</v>
      </c>
      <c r="R64" s="26" t="s">
        <v>168</v>
      </c>
      <c r="S64" t="s">
        <v>3</v>
      </c>
      <c r="T64" s="1">
        <v>35</v>
      </c>
      <c r="U64" t="s">
        <v>48</v>
      </c>
      <c r="V64" t="s">
        <v>3</v>
      </c>
      <c r="W64" s="1">
        <v>7</v>
      </c>
      <c r="X64" s="1">
        <v>8</v>
      </c>
      <c r="Y64" t="s">
        <v>48</v>
      </c>
      <c r="Z64" t="s">
        <v>48</v>
      </c>
      <c r="AA64" t="str">
        <f t="shared" si="1"/>
        <v>Compress 6000 14t AWB</v>
      </c>
      <c r="AB64" t="s">
        <v>0</v>
      </c>
      <c r="AC64" t="s">
        <v>1</v>
      </c>
      <c r="AD64" t="s">
        <v>1</v>
      </c>
      <c r="AE64">
        <f t="shared" si="2"/>
        <v>14</v>
      </c>
      <c r="AF64" t="s">
        <v>3</v>
      </c>
      <c r="AG64" s="26" t="s">
        <v>236</v>
      </c>
      <c r="AH64" t="s">
        <v>1</v>
      </c>
      <c r="AI64" t="s">
        <v>199</v>
      </c>
      <c r="AJ64" t="s">
        <v>3</v>
      </c>
      <c r="AK64" s="80" t="s">
        <v>200</v>
      </c>
      <c r="AL64" t="s">
        <v>1</v>
      </c>
      <c r="AM64" t="s">
        <v>1</v>
      </c>
      <c r="AN64" s="26" t="s">
        <v>236</v>
      </c>
      <c r="AO64" t="s">
        <v>3</v>
      </c>
      <c r="AP64" t="s">
        <v>3</v>
      </c>
      <c r="AQ64" t="s">
        <v>44</v>
      </c>
      <c r="AR64" t="s">
        <v>41</v>
      </c>
      <c r="AS64" t="s">
        <v>3</v>
      </c>
      <c r="AT64">
        <v>0.23</v>
      </c>
      <c r="AU64" t="s">
        <v>1</v>
      </c>
      <c r="AV64" t="s">
        <v>48</v>
      </c>
      <c r="AW64" t="s">
        <v>193</v>
      </c>
      <c r="AX64" t="s">
        <v>48</v>
      </c>
      <c r="AY64" t="s">
        <v>209</v>
      </c>
      <c r="AZ64" t="s">
        <v>1</v>
      </c>
      <c r="BA64" t="s">
        <v>1</v>
      </c>
      <c r="BB64" t="s">
        <v>3</v>
      </c>
      <c r="BC64" s="26" t="s">
        <v>236</v>
      </c>
      <c r="BD64" t="s">
        <v>1</v>
      </c>
      <c r="BE64" t="s">
        <v>199</v>
      </c>
      <c r="BF64" t="s">
        <v>3</v>
      </c>
      <c r="BG64" t="s">
        <v>218</v>
      </c>
      <c r="BH64" t="s">
        <v>209</v>
      </c>
      <c r="BI64" t="s">
        <v>1</v>
      </c>
      <c r="BJ64" t="s">
        <v>1</v>
      </c>
      <c r="BK64" t="s">
        <v>1</v>
      </c>
    </row>
    <row r="65" spans="1:63" x14ac:dyDescent="0.25">
      <c r="A65" s="26" t="s">
        <v>340</v>
      </c>
      <c r="B65" t="s">
        <v>279</v>
      </c>
      <c r="C65" t="s">
        <v>39</v>
      </c>
      <c r="D65" t="s">
        <v>0</v>
      </c>
      <c r="E65" t="s">
        <v>1</v>
      </c>
      <c r="F65" t="s">
        <v>1</v>
      </c>
      <c r="G65" t="s">
        <v>2</v>
      </c>
      <c r="H65" t="s">
        <v>54</v>
      </c>
      <c r="I65" t="s">
        <v>1</v>
      </c>
      <c r="J65">
        <v>4</v>
      </c>
      <c r="K65" t="s">
        <v>1</v>
      </c>
      <c r="L65" s="26">
        <v>133</v>
      </c>
      <c r="M65" s="26">
        <v>2.1999999999999999E-2</v>
      </c>
      <c r="N65" s="26">
        <v>0</v>
      </c>
      <c r="O65" s="26">
        <v>2.1999999999999999E-2</v>
      </c>
      <c r="P65" s="26">
        <v>4.0000000000000001E-3</v>
      </c>
      <c r="Q65" s="27">
        <v>55</v>
      </c>
      <c r="R65" s="26" t="s">
        <v>168</v>
      </c>
      <c r="S65" t="s">
        <v>3</v>
      </c>
      <c r="T65" s="1">
        <v>35</v>
      </c>
      <c r="U65" t="s">
        <v>48</v>
      </c>
      <c r="V65" t="s">
        <v>3</v>
      </c>
      <c r="W65" s="1">
        <v>7</v>
      </c>
      <c r="X65" s="1">
        <v>8</v>
      </c>
      <c r="Y65" t="s">
        <v>48</v>
      </c>
      <c r="Z65" t="s">
        <v>48</v>
      </c>
      <c r="AA65" t="str">
        <f t="shared" si="1"/>
        <v>Compress 6000  4 AWM</v>
      </c>
      <c r="AB65" t="s">
        <v>0</v>
      </c>
      <c r="AC65" t="s">
        <v>1</v>
      </c>
      <c r="AD65" t="s">
        <v>1</v>
      </c>
      <c r="AE65">
        <f t="shared" si="2"/>
        <v>4</v>
      </c>
      <c r="AF65" t="s">
        <v>3</v>
      </c>
      <c r="AG65" t="s">
        <v>43</v>
      </c>
      <c r="AH65" t="s">
        <v>3</v>
      </c>
      <c r="AI65" t="s">
        <v>5</v>
      </c>
      <c r="AJ65" t="s">
        <v>3</v>
      </c>
      <c r="AK65" s="86" t="s">
        <v>377</v>
      </c>
      <c r="AL65" t="s">
        <v>3</v>
      </c>
      <c r="AM65" t="s">
        <v>3</v>
      </c>
      <c r="AN65" t="s">
        <v>162</v>
      </c>
      <c r="AO65" t="s">
        <v>48</v>
      </c>
      <c r="AP65" t="s">
        <v>3</v>
      </c>
      <c r="AQ65" t="s">
        <v>40</v>
      </c>
      <c r="AR65" t="s">
        <v>41</v>
      </c>
      <c r="AS65" t="s">
        <v>3</v>
      </c>
      <c r="AT65">
        <v>0.23</v>
      </c>
      <c r="AU65" t="s">
        <v>1</v>
      </c>
      <c r="AV65" t="s">
        <v>48</v>
      </c>
      <c r="AW65" t="s">
        <v>48</v>
      </c>
      <c r="AX65" t="s">
        <v>48</v>
      </c>
      <c r="AY65" t="s">
        <v>209</v>
      </c>
      <c r="AZ65" t="s">
        <v>48</v>
      </c>
      <c r="BA65" t="s">
        <v>48</v>
      </c>
      <c r="BB65" t="s">
        <v>48</v>
      </c>
      <c r="BC65" t="s">
        <v>48</v>
      </c>
      <c r="BD65" t="s">
        <v>48</v>
      </c>
      <c r="BE65" t="s">
        <v>48</v>
      </c>
      <c r="BF65" t="s">
        <v>48</v>
      </c>
      <c r="BG65" t="s">
        <v>48</v>
      </c>
      <c r="BH65" t="s">
        <v>48</v>
      </c>
      <c r="BI65" t="s">
        <v>48</v>
      </c>
      <c r="BJ65" t="s">
        <v>48</v>
      </c>
      <c r="BK65" t="s">
        <v>48</v>
      </c>
    </row>
    <row r="66" spans="1:63" x14ac:dyDescent="0.25">
      <c r="A66" s="26" t="s">
        <v>341</v>
      </c>
      <c r="B66" t="s">
        <v>279</v>
      </c>
      <c r="C66" t="s">
        <v>39</v>
      </c>
      <c r="D66" t="s">
        <v>0</v>
      </c>
      <c r="E66" t="s">
        <v>1</v>
      </c>
      <c r="F66" t="s">
        <v>1</v>
      </c>
      <c r="G66" t="s">
        <v>2</v>
      </c>
      <c r="H66" t="s">
        <v>54</v>
      </c>
      <c r="I66" t="s">
        <v>1</v>
      </c>
      <c r="J66">
        <v>6</v>
      </c>
      <c r="K66" t="s">
        <v>1</v>
      </c>
      <c r="L66" s="26">
        <v>146</v>
      </c>
      <c r="M66" s="26">
        <v>2.1999999999999999E-2</v>
      </c>
      <c r="N66" s="26">
        <v>0</v>
      </c>
      <c r="O66" s="26">
        <v>2.1999999999999999E-2</v>
      </c>
      <c r="P66" s="26">
        <v>4.0000000000000001E-3</v>
      </c>
      <c r="Q66" s="27">
        <v>55</v>
      </c>
      <c r="R66" s="26" t="s">
        <v>168</v>
      </c>
      <c r="S66" t="s">
        <v>3</v>
      </c>
      <c r="T66" s="1">
        <v>35</v>
      </c>
      <c r="U66" t="s">
        <v>48</v>
      </c>
      <c r="V66" t="s">
        <v>3</v>
      </c>
      <c r="W66" s="1">
        <v>7</v>
      </c>
      <c r="X66" s="1">
        <v>8</v>
      </c>
      <c r="Y66" t="s">
        <v>48</v>
      </c>
      <c r="Z66" t="s">
        <v>48</v>
      </c>
      <c r="AA66" t="str">
        <f t="shared" si="1"/>
        <v>Compress 6000  6 AWM</v>
      </c>
      <c r="AB66" t="s">
        <v>0</v>
      </c>
      <c r="AC66" t="s">
        <v>1</v>
      </c>
      <c r="AD66" t="s">
        <v>1</v>
      </c>
      <c r="AE66">
        <f t="shared" si="2"/>
        <v>6</v>
      </c>
      <c r="AF66" t="s">
        <v>3</v>
      </c>
      <c r="AG66" t="s">
        <v>43</v>
      </c>
      <c r="AH66" t="s">
        <v>3</v>
      </c>
      <c r="AI66" t="s">
        <v>5</v>
      </c>
      <c r="AJ66" t="s">
        <v>3</v>
      </c>
      <c r="AK66" s="86" t="s">
        <v>378</v>
      </c>
      <c r="AL66" t="s">
        <v>3</v>
      </c>
      <c r="AM66" t="s">
        <v>3</v>
      </c>
      <c r="AN66" t="s">
        <v>162</v>
      </c>
      <c r="AO66" t="s">
        <v>48</v>
      </c>
      <c r="AP66" t="s">
        <v>3</v>
      </c>
      <c r="AQ66" t="s">
        <v>40</v>
      </c>
      <c r="AR66" t="s">
        <v>41</v>
      </c>
      <c r="AS66" t="s">
        <v>3</v>
      </c>
      <c r="AT66">
        <v>0.23</v>
      </c>
      <c r="AU66" t="s">
        <v>1</v>
      </c>
      <c r="AV66" t="s">
        <v>48</v>
      </c>
      <c r="AW66" t="s">
        <v>48</v>
      </c>
      <c r="AX66" t="s">
        <v>48</v>
      </c>
      <c r="AY66" t="s">
        <v>209</v>
      </c>
      <c r="AZ66" t="s">
        <v>48</v>
      </c>
      <c r="BA66" t="s">
        <v>48</v>
      </c>
      <c r="BB66" t="s">
        <v>48</v>
      </c>
      <c r="BC66" t="s">
        <v>48</v>
      </c>
      <c r="BD66" t="s">
        <v>48</v>
      </c>
      <c r="BE66" t="s">
        <v>48</v>
      </c>
      <c r="BF66" t="s">
        <v>48</v>
      </c>
      <c r="BG66" t="s">
        <v>48</v>
      </c>
      <c r="BH66" t="s">
        <v>48</v>
      </c>
      <c r="BI66" t="s">
        <v>48</v>
      </c>
      <c r="BJ66" t="s">
        <v>48</v>
      </c>
      <c r="BK66" t="s">
        <v>48</v>
      </c>
    </row>
    <row r="67" spans="1:63" x14ac:dyDescent="0.25">
      <c r="A67" s="26" t="s">
        <v>342</v>
      </c>
      <c r="B67" t="s">
        <v>279</v>
      </c>
      <c r="C67" t="s">
        <v>39</v>
      </c>
      <c r="D67" t="s">
        <v>0</v>
      </c>
      <c r="E67" t="s">
        <v>1</v>
      </c>
      <c r="F67" t="s">
        <v>1</v>
      </c>
      <c r="G67" t="s">
        <v>2</v>
      </c>
      <c r="H67" t="s">
        <v>54</v>
      </c>
      <c r="I67" t="s">
        <v>1</v>
      </c>
      <c r="J67">
        <v>8</v>
      </c>
      <c r="K67" t="s">
        <v>1</v>
      </c>
      <c r="L67" s="26">
        <v>147</v>
      </c>
      <c r="M67" s="26">
        <v>1.7000000000000001E-2</v>
      </c>
      <c r="N67" s="26">
        <v>8.0000000000000002E-3</v>
      </c>
      <c r="O67" s="26">
        <v>1.7000000000000001E-2</v>
      </c>
      <c r="P67" s="26">
        <v>7.0000000000000001E-3</v>
      </c>
      <c r="Q67" s="27">
        <v>55</v>
      </c>
      <c r="R67" s="26" t="s">
        <v>168</v>
      </c>
      <c r="S67" t="s">
        <v>3</v>
      </c>
      <c r="T67" s="1">
        <v>35</v>
      </c>
      <c r="U67" t="s">
        <v>48</v>
      </c>
      <c r="V67" t="s">
        <v>3</v>
      </c>
      <c r="W67" s="1">
        <v>7</v>
      </c>
      <c r="X67" s="1">
        <v>8</v>
      </c>
      <c r="Y67" t="s">
        <v>48</v>
      </c>
      <c r="Z67" t="s">
        <v>48</v>
      </c>
      <c r="AA67" t="str">
        <f t="shared" si="1"/>
        <v>Compress 6000  8 AWM</v>
      </c>
      <c r="AB67" t="s">
        <v>0</v>
      </c>
      <c r="AC67" t="s">
        <v>1</v>
      </c>
      <c r="AD67" t="s">
        <v>1</v>
      </c>
      <c r="AE67">
        <f t="shared" si="2"/>
        <v>8</v>
      </c>
      <c r="AF67" t="s">
        <v>3</v>
      </c>
      <c r="AG67" t="s">
        <v>43</v>
      </c>
      <c r="AH67" t="s">
        <v>3</v>
      </c>
      <c r="AI67" t="s">
        <v>5</v>
      </c>
      <c r="AJ67" t="s">
        <v>3</v>
      </c>
      <c r="AK67" s="86" t="s">
        <v>379</v>
      </c>
      <c r="AL67" t="s">
        <v>3</v>
      </c>
      <c r="AM67" t="s">
        <v>3</v>
      </c>
      <c r="AN67" t="s">
        <v>162</v>
      </c>
      <c r="AO67" t="s">
        <v>48</v>
      </c>
      <c r="AP67" t="s">
        <v>3</v>
      </c>
      <c r="AQ67" t="s">
        <v>40</v>
      </c>
      <c r="AR67" t="s">
        <v>41</v>
      </c>
      <c r="AS67" t="s">
        <v>3</v>
      </c>
      <c r="AT67">
        <v>0.23</v>
      </c>
      <c r="AU67" t="s">
        <v>1</v>
      </c>
      <c r="AV67" t="s">
        <v>48</v>
      </c>
      <c r="AW67" t="s">
        <v>48</v>
      </c>
      <c r="AX67" t="s">
        <v>48</v>
      </c>
      <c r="AY67" t="s">
        <v>209</v>
      </c>
      <c r="AZ67" t="s">
        <v>48</v>
      </c>
      <c r="BA67" t="s">
        <v>48</v>
      </c>
      <c r="BB67" t="s">
        <v>48</v>
      </c>
      <c r="BC67" t="s">
        <v>48</v>
      </c>
      <c r="BD67" t="s">
        <v>48</v>
      </c>
      <c r="BE67" t="s">
        <v>48</v>
      </c>
      <c r="BF67" t="s">
        <v>48</v>
      </c>
      <c r="BG67" t="s">
        <v>48</v>
      </c>
      <c r="BH67" t="s">
        <v>48</v>
      </c>
      <c r="BI67" t="s">
        <v>48</v>
      </c>
      <c r="BJ67" t="s">
        <v>48</v>
      </c>
      <c r="BK67" t="s">
        <v>48</v>
      </c>
    </row>
    <row r="68" spans="1:63" x14ac:dyDescent="0.25">
      <c r="A68" s="26" t="s">
        <v>343</v>
      </c>
      <c r="B68" t="s">
        <v>279</v>
      </c>
      <c r="C68" t="s">
        <v>39</v>
      </c>
      <c r="D68" t="s">
        <v>0</v>
      </c>
      <c r="E68" t="s">
        <v>1</v>
      </c>
      <c r="F68" t="s">
        <v>1</v>
      </c>
      <c r="G68" t="s">
        <v>2</v>
      </c>
      <c r="H68" t="s">
        <v>54</v>
      </c>
      <c r="I68" t="s">
        <v>1</v>
      </c>
      <c r="J68">
        <v>11</v>
      </c>
      <c r="K68" t="s">
        <v>1</v>
      </c>
      <c r="L68" s="26">
        <v>141</v>
      </c>
      <c r="M68" s="26">
        <v>2.3E-2</v>
      </c>
      <c r="N68" s="26">
        <v>0</v>
      </c>
      <c r="O68" s="26">
        <v>2.3E-2</v>
      </c>
      <c r="P68" s="26">
        <v>1.2E-2</v>
      </c>
      <c r="Q68" s="27">
        <v>55</v>
      </c>
      <c r="R68" s="26" t="s">
        <v>168</v>
      </c>
      <c r="S68" t="s">
        <v>3</v>
      </c>
      <c r="T68" s="1">
        <v>35</v>
      </c>
      <c r="U68" t="s">
        <v>48</v>
      </c>
      <c r="V68" t="s">
        <v>3</v>
      </c>
      <c r="W68" s="1">
        <v>7</v>
      </c>
      <c r="X68" s="1">
        <v>8</v>
      </c>
      <c r="Y68" t="s">
        <v>48</v>
      </c>
      <c r="Z68" t="s">
        <v>48</v>
      </c>
      <c r="AA68" t="str">
        <f t="shared" si="1"/>
        <v>Compress 6000 11s AWM</v>
      </c>
      <c r="AB68" t="s">
        <v>0</v>
      </c>
      <c r="AC68" t="s">
        <v>1</v>
      </c>
      <c r="AD68" t="s">
        <v>1</v>
      </c>
      <c r="AE68">
        <f t="shared" si="2"/>
        <v>11</v>
      </c>
      <c r="AF68" t="s">
        <v>3</v>
      </c>
      <c r="AG68" t="s">
        <v>43</v>
      </c>
      <c r="AH68" t="s">
        <v>3</v>
      </c>
      <c r="AI68" t="s">
        <v>5</v>
      </c>
      <c r="AJ68" t="s">
        <v>3</v>
      </c>
      <c r="AK68" s="86" t="s">
        <v>380</v>
      </c>
      <c r="AL68" t="s">
        <v>3</v>
      </c>
      <c r="AM68" t="s">
        <v>3</v>
      </c>
      <c r="AN68" t="s">
        <v>162</v>
      </c>
      <c r="AO68" t="s">
        <v>48</v>
      </c>
      <c r="AP68" t="s">
        <v>3</v>
      </c>
      <c r="AQ68" t="s">
        <v>42</v>
      </c>
      <c r="AR68" t="s">
        <v>41</v>
      </c>
      <c r="AS68" t="s">
        <v>3</v>
      </c>
      <c r="AT68">
        <v>0.23</v>
      </c>
      <c r="AU68" t="s">
        <v>1</v>
      </c>
      <c r="AV68" t="s">
        <v>48</v>
      </c>
      <c r="AW68" t="s">
        <v>48</v>
      </c>
      <c r="AX68" t="s">
        <v>48</v>
      </c>
      <c r="AY68" t="s">
        <v>209</v>
      </c>
      <c r="AZ68" t="s">
        <v>48</v>
      </c>
      <c r="BA68" t="s">
        <v>48</v>
      </c>
      <c r="BB68" t="s">
        <v>48</v>
      </c>
      <c r="BC68" t="s">
        <v>48</v>
      </c>
      <c r="BD68" t="s">
        <v>48</v>
      </c>
      <c r="BE68" t="s">
        <v>48</v>
      </c>
      <c r="BF68" t="s">
        <v>48</v>
      </c>
      <c r="BG68" t="s">
        <v>48</v>
      </c>
      <c r="BH68" t="s">
        <v>48</v>
      </c>
      <c r="BI68" t="s">
        <v>48</v>
      </c>
      <c r="BJ68" t="s">
        <v>48</v>
      </c>
      <c r="BK68" t="s">
        <v>48</v>
      </c>
    </row>
    <row r="69" spans="1:63" x14ac:dyDescent="0.25">
      <c r="A69" s="26" t="s">
        <v>344</v>
      </c>
      <c r="B69" t="s">
        <v>279</v>
      </c>
      <c r="C69" t="s">
        <v>39</v>
      </c>
      <c r="D69" t="s">
        <v>0</v>
      </c>
      <c r="E69" t="s">
        <v>1</v>
      </c>
      <c r="F69" t="s">
        <v>1</v>
      </c>
      <c r="G69" t="s">
        <v>2</v>
      </c>
      <c r="H69" t="s">
        <v>54</v>
      </c>
      <c r="I69" t="s">
        <v>1</v>
      </c>
      <c r="J69">
        <v>11</v>
      </c>
      <c r="K69" t="s">
        <v>1</v>
      </c>
      <c r="L69" s="26">
        <v>128</v>
      </c>
      <c r="M69" s="26">
        <v>2.3E-2</v>
      </c>
      <c r="N69" s="26">
        <v>0</v>
      </c>
      <c r="O69" s="26">
        <v>2.3E-2</v>
      </c>
      <c r="P69" s="26">
        <v>1.2E-2</v>
      </c>
      <c r="Q69" s="27">
        <v>55</v>
      </c>
      <c r="R69" s="26" t="s">
        <v>168</v>
      </c>
      <c r="S69" t="s">
        <v>3</v>
      </c>
      <c r="T69" s="1">
        <v>35</v>
      </c>
      <c r="U69" t="s">
        <v>48</v>
      </c>
      <c r="V69" t="s">
        <v>3</v>
      </c>
      <c r="W69" s="1">
        <v>7</v>
      </c>
      <c r="X69" s="1">
        <v>8</v>
      </c>
      <c r="Y69" t="s">
        <v>48</v>
      </c>
      <c r="Z69" t="s">
        <v>48</v>
      </c>
      <c r="AA69" t="str">
        <f t="shared" si="1"/>
        <v>Compress 6000  11t AWM</v>
      </c>
      <c r="AB69" t="s">
        <v>0</v>
      </c>
      <c r="AC69" t="s">
        <v>1</v>
      </c>
      <c r="AD69" t="s">
        <v>1</v>
      </c>
      <c r="AE69">
        <f t="shared" si="2"/>
        <v>11</v>
      </c>
      <c r="AF69" t="s">
        <v>3</v>
      </c>
      <c r="AG69" t="s">
        <v>43</v>
      </c>
      <c r="AH69" t="s">
        <v>3</v>
      </c>
      <c r="AI69" t="s">
        <v>5</v>
      </c>
      <c r="AJ69" t="s">
        <v>3</v>
      </c>
      <c r="AK69" s="86" t="s">
        <v>375</v>
      </c>
      <c r="AL69" t="s">
        <v>3</v>
      </c>
      <c r="AM69" t="s">
        <v>3</v>
      </c>
      <c r="AN69" t="s">
        <v>162</v>
      </c>
      <c r="AO69" t="s">
        <v>48</v>
      </c>
      <c r="AP69" t="s">
        <v>3</v>
      </c>
      <c r="AQ69" t="s">
        <v>42</v>
      </c>
      <c r="AR69" t="s">
        <v>41</v>
      </c>
      <c r="AS69" t="s">
        <v>3</v>
      </c>
      <c r="AT69">
        <v>0.23</v>
      </c>
      <c r="AU69" t="s">
        <v>1</v>
      </c>
      <c r="AV69" t="s">
        <v>48</v>
      </c>
      <c r="AW69" t="s">
        <v>48</v>
      </c>
      <c r="AX69" t="s">
        <v>48</v>
      </c>
      <c r="AY69" t="s">
        <v>209</v>
      </c>
      <c r="AZ69" t="s">
        <v>48</v>
      </c>
      <c r="BA69" t="s">
        <v>48</v>
      </c>
      <c r="BB69" t="s">
        <v>48</v>
      </c>
      <c r="BC69" t="s">
        <v>48</v>
      </c>
      <c r="BD69" t="s">
        <v>48</v>
      </c>
      <c r="BE69" t="s">
        <v>48</v>
      </c>
      <c r="BF69" t="s">
        <v>48</v>
      </c>
      <c r="BG69" t="s">
        <v>48</v>
      </c>
      <c r="BH69" t="s">
        <v>48</v>
      </c>
      <c r="BI69" t="s">
        <v>48</v>
      </c>
      <c r="BJ69" t="s">
        <v>48</v>
      </c>
      <c r="BK69" t="s">
        <v>48</v>
      </c>
    </row>
    <row r="70" spans="1:63" x14ac:dyDescent="0.25">
      <c r="A70" s="26" t="s">
        <v>345</v>
      </c>
      <c r="B70" t="s">
        <v>279</v>
      </c>
      <c r="C70" t="s">
        <v>39</v>
      </c>
      <c r="D70" t="s">
        <v>0</v>
      </c>
      <c r="E70" t="s">
        <v>1</v>
      </c>
      <c r="F70" t="s">
        <v>1</v>
      </c>
      <c r="G70" t="s">
        <v>2</v>
      </c>
      <c r="H70" t="s">
        <v>54</v>
      </c>
      <c r="I70" t="s">
        <v>1</v>
      </c>
      <c r="J70">
        <v>14</v>
      </c>
      <c r="K70" t="s">
        <v>1</v>
      </c>
      <c r="L70" s="26">
        <v>144</v>
      </c>
      <c r="M70" s="26">
        <v>2.4E-2</v>
      </c>
      <c r="N70" s="26">
        <v>1.7000000000000001E-2</v>
      </c>
      <c r="O70" s="26">
        <v>2.4E-2</v>
      </c>
      <c r="P70" s="26">
        <v>1.0999999999999999E-2</v>
      </c>
      <c r="Q70" s="27">
        <v>55</v>
      </c>
      <c r="R70" s="26" t="s">
        <v>168</v>
      </c>
      <c r="S70" t="s">
        <v>3</v>
      </c>
      <c r="T70" s="1">
        <v>35</v>
      </c>
      <c r="U70" t="s">
        <v>48</v>
      </c>
      <c r="V70" t="s">
        <v>3</v>
      </c>
      <c r="W70" s="1">
        <v>7</v>
      </c>
      <c r="X70" s="1">
        <v>8</v>
      </c>
      <c r="Y70" t="s">
        <v>48</v>
      </c>
      <c r="Z70" t="s">
        <v>48</v>
      </c>
      <c r="AA70" t="str">
        <f t="shared" si="1"/>
        <v>Compress 6000 14t AWM</v>
      </c>
      <c r="AB70" t="s">
        <v>0</v>
      </c>
      <c r="AC70" t="s">
        <v>1</v>
      </c>
      <c r="AD70" t="s">
        <v>1</v>
      </c>
      <c r="AE70">
        <f t="shared" si="2"/>
        <v>14</v>
      </c>
      <c r="AF70" t="s">
        <v>3</v>
      </c>
      <c r="AG70" t="s">
        <v>43</v>
      </c>
      <c r="AH70" t="s">
        <v>3</v>
      </c>
      <c r="AI70" t="s">
        <v>5</v>
      </c>
      <c r="AJ70" t="s">
        <v>3</v>
      </c>
      <c r="AK70" s="86" t="s">
        <v>381</v>
      </c>
      <c r="AL70" t="s">
        <v>3</v>
      </c>
      <c r="AM70" t="s">
        <v>3</v>
      </c>
      <c r="AN70" t="s">
        <v>162</v>
      </c>
      <c r="AO70" t="s">
        <v>48</v>
      </c>
      <c r="AP70" t="s">
        <v>3</v>
      </c>
      <c r="AQ70" t="s">
        <v>42</v>
      </c>
      <c r="AR70" t="s">
        <v>41</v>
      </c>
      <c r="AS70" t="s">
        <v>3</v>
      </c>
      <c r="AT70">
        <v>0.23</v>
      </c>
      <c r="AU70" t="s">
        <v>1</v>
      </c>
      <c r="AV70" t="s">
        <v>48</v>
      </c>
      <c r="AW70" t="s">
        <v>48</v>
      </c>
      <c r="AX70" t="s">
        <v>48</v>
      </c>
      <c r="AY70" t="s">
        <v>209</v>
      </c>
      <c r="AZ70" t="s">
        <v>48</v>
      </c>
      <c r="BA70" t="s">
        <v>48</v>
      </c>
      <c r="BB70" t="s">
        <v>48</v>
      </c>
      <c r="BC70" t="s">
        <v>48</v>
      </c>
      <c r="BD70" t="s">
        <v>48</v>
      </c>
      <c r="BE70" t="s">
        <v>48</v>
      </c>
      <c r="BF70" t="s">
        <v>48</v>
      </c>
      <c r="BG70" t="s">
        <v>48</v>
      </c>
      <c r="BH70" t="s">
        <v>48</v>
      </c>
      <c r="BI70" t="s">
        <v>48</v>
      </c>
      <c r="BJ70" t="s">
        <v>48</v>
      </c>
      <c r="BK70" t="s">
        <v>48</v>
      </c>
    </row>
    <row r="71" spans="1:63" x14ac:dyDescent="0.25">
      <c r="A71" s="26" t="s">
        <v>346</v>
      </c>
      <c r="B71" t="s">
        <v>279</v>
      </c>
      <c r="C71" t="s">
        <v>39</v>
      </c>
      <c r="D71" t="s">
        <v>0</v>
      </c>
      <c r="E71" t="s">
        <v>1</v>
      </c>
      <c r="F71" t="s">
        <v>1</v>
      </c>
      <c r="G71" t="s">
        <v>2</v>
      </c>
      <c r="H71" t="s">
        <v>54</v>
      </c>
      <c r="I71" t="s">
        <v>1</v>
      </c>
      <c r="J71">
        <v>4</v>
      </c>
      <c r="K71" t="s">
        <v>1</v>
      </c>
      <c r="L71" s="26">
        <v>133</v>
      </c>
      <c r="M71" s="26">
        <v>2.1999999999999999E-2</v>
      </c>
      <c r="N71" s="26">
        <v>0</v>
      </c>
      <c r="O71" s="26">
        <v>2.1999999999999999E-2</v>
      </c>
      <c r="P71" s="26">
        <v>4.0000000000000001E-3</v>
      </c>
      <c r="Q71" s="27">
        <v>55</v>
      </c>
      <c r="R71" s="26" t="s">
        <v>168</v>
      </c>
      <c r="S71" t="s">
        <v>3</v>
      </c>
      <c r="T71" s="1">
        <v>35</v>
      </c>
      <c r="U71" t="s">
        <v>48</v>
      </c>
      <c r="V71" t="s">
        <v>3</v>
      </c>
      <c r="W71" s="1">
        <v>7</v>
      </c>
      <c r="X71" s="1">
        <v>8</v>
      </c>
      <c r="Y71" t="s">
        <v>48</v>
      </c>
      <c r="Z71" t="s">
        <v>48</v>
      </c>
      <c r="AA71" t="str">
        <f t="shared" si="1"/>
        <v>Compress 6000  4 AWMS</v>
      </c>
      <c r="AB71" t="s">
        <v>0</v>
      </c>
      <c r="AC71" t="s">
        <v>1</v>
      </c>
      <c r="AD71" t="s">
        <v>1</v>
      </c>
      <c r="AE71">
        <f t="shared" si="2"/>
        <v>4</v>
      </c>
      <c r="AF71" t="s">
        <v>3</v>
      </c>
      <c r="AG71" t="s">
        <v>43</v>
      </c>
      <c r="AH71" t="s">
        <v>3</v>
      </c>
      <c r="AI71" t="s">
        <v>5</v>
      </c>
      <c r="AJ71" t="s">
        <v>3</v>
      </c>
      <c r="AK71" s="86" t="s">
        <v>377</v>
      </c>
      <c r="AL71" t="s">
        <v>3</v>
      </c>
      <c r="AM71" t="s">
        <v>3</v>
      </c>
      <c r="AN71" t="s">
        <v>162</v>
      </c>
      <c r="AO71" t="s">
        <v>48</v>
      </c>
      <c r="AP71" t="s">
        <v>3</v>
      </c>
      <c r="AQ71" t="s">
        <v>42</v>
      </c>
      <c r="AR71" t="s">
        <v>41</v>
      </c>
      <c r="AS71" t="s">
        <v>3</v>
      </c>
      <c r="AT71">
        <v>0.23</v>
      </c>
      <c r="AU71" t="s">
        <v>1</v>
      </c>
      <c r="AV71" t="s">
        <v>48</v>
      </c>
      <c r="AW71" t="s">
        <v>48</v>
      </c>
      <c r="AX71" t="s">
        <v>48</v>
      </c>
      <c r="AY71" t="s">
        <v>209</v>
      </c>
      <c r="AZ71" t="s">
        <v>48</v>
      </c>
      <c r="BA71" t="s">
        <v>48</v>
      </c>
      <c r="BB71" t="s">
        <v>48</v>
      </c>
      <c r="BC71" t="s">
        <v>48</v>
      </c>
      <c r="BD71" t="s">
        <v>48</v>
      </c>
      <c r="BE71" t="s">
        <v>48</v>
      </c>
      <c r="BF71" t="s">
        <v>48</v>
      </c>
      <c r="BG71" t="s">
        <v>48</v>
      </c>
      <c r="BH71" t="s">
        <v>48</v>
      </c>
      <c r="BI71" t="s">
        <v>48</v>
      </c>
      <c r="BJ71" t="s">
        <v>48</v>
      </c>
      <c r="BK71" t="s">
        <v>48</v>
      </c>
    </row>
    <row r="72" spans="1:63" x14ac:dyDescent="0.25">
      <c r="A72" s="26" t="s">
        <v>347</v>
      </c>
      <c r="B72" t="s">
        <v>279</v>
      </c>
      <c r="C72" t="s">
        <v>39</v>
      </c>
      <c r="D72" t="s">
        <v>0</v>
      </c>
      <c r="E72" t="s">
        <v>1</v>
      </c>
      <c r="F72" t="s">
        <v>1</v>
      </c>
      <c r="G72" t="s">
        <v>2</v>
      </c>
      <c r="H72" t="s">
        <v>54</v>
      </c>
      <c r="I72" t="s">
        <v>1</v>
      </c>
      <c r="J72">
        <v>6</v>
      </c>
      <c r="K72" t="s">
        <v>1</v>
      </c>
      <c r="L72" s="26">
        <v>146</v>
      </c>
      <c r="M72" s="26">
        <v>2.1999999999999999E-2</v>
      </c>
      <c r="N72" s="26">
        <v>0</v>
      </c>
      <c r="O72" s="26">
        <v>2.1999999999999999E-2</v>
      </c>
      <c r="P72" s="26">
        <v>4.0000000000000001E-3</v>
      </c>
      <c r="Q72" s="27">
        <v>55</v>
      </c>
      <c r="R72" s="26" t="s">
        <v>168</v>
      </c>
      <c r="S72" t="s">
        <v>3</v>
      </c>
      <c r="T72" s="1">
        <v>35</v>
      </c>
      <c r="U72" t="s">
        <v>48</v>
      </c>
      <c r="V72" t="s">
        <v>3</v>
      </c>
      <c r="W72" s="1">
        <v>7</v>
      </c>
      <c r="X72" s="1">
        <v>8</v>
      </c>
      <c r="Y72" t="s">
        <v>48</v>
      </c>
      <c r="Z72" t="s">
        <v>48</v>
      </c>
      <c r="AA72" t="str">
        <f t="shared" si="1"/>
        <v>Compress 6000  6 AWMS</v>
      </c>
      <c r="AB72" t="s">
        <v>0</v>
      </c>
      <c r="AC72" t="s">
        <v>1</v>
      </c>
      <c r="AD72" t="s">
        <v>1</v>
      </c>
      <c r="AE72">
        <f t="shared" si="2"/>
        <v>6</v>
      </c>
      <c r="AF72" t="s">
        <v>3</v>
      </c>
      <c r="AG72" t="s">
        <v>43</v>
      </c>
      <c r="AH72" t="s">
        <v>3</v>
      </c>
      <c r="AI72" t="s">
        <v>5</v>
      </c>
      <c r="AJ72" t="s">
        <v>3</v>
      </c>
      <c r="AK72" s="86" t="s">
        <v>377</v>
      </c>
      <c r="AL72" t="s">
        <v>3</v>
      </c>
      <c r="AM72" t="s">
        <v>3</v>
      </c>
      <c r="AN72" t="s">
        <v>162</v>
      </c>
      <c r="AO72" t="s">
        <v>48</v>
      </c>
      <c r="AP72" t="s">
        <v>3</v>
      </c>
      <c r="AQ72" t="s">
        <v>42</v>
      </c>
      <c r="AR72" t="s">
        <v>41</v>
      </c>
      <c r="AS72" t="s">
        <v>3</v>
      </c>
      <c r="AT72">
        <v>0.23</v>
      </c>
      <c r="AU72" t="s">
        <v>1</v>
      </c>
      <c r="AV72" t="s">
        <v>48</v>
      </c>
      <c r="AW72" t="s">
        <v>48</v>
      </c>
      <c r="AX72" t="s">
        <v>48</v>
      </c>
      <c r="AY72" t="s">
        <v>209</v>
      </c>
      <c r="AZ72" t="s">
        <v>48</v>
      </c>
      <c r="BA72" t="s">
        <v>48</v>
      </c>
      <c r="BB72" t="s">
        <v>48</v>
      </c>
      <c r="BC72" t="s">
        <v>48</v>
      </c>
      <c r="BD72" t="s">
        <v>48</v>
      </c>
      <c r="BE72" t="s">
        <v>48</v>
      </c>
      <c r="BF72" t="s">
        <v>48</v>
      </c>
      <c r="BG72" t="s">
        <v>48</v>
      </c>
      <c r="BH72" t="s">
        <v>48</v>
      </c>
      <c r="BI72" t="s">
        <v>48</v>
      </c>
      <c r="BJ72" t="s">
        <v>48</v>
      </c>
      <c r="BK72" t="s">
        <v>48</v>
      </c>
    </row>
    <row r="73" spans="1:63" x14ac:dyDescent="0.25">
      <c r="A73" s="26" t="s">
        <v>348</v>
      </c>
      <c r="B73" t="s">
        <v>279</v>
      </c>
      <c r="C73" t="s">
        <v>39</v>
      </c>
      <c r="D73" t="s">
        <v>0</v>
      </c>
      <c r="E73" t="s">
        <v>1</v>
      </c>
      <c r="F73" t="s">
        <v>1</v>
      </c>
      <c r="G73" t="s">
        <v>2</v>
      </c>
      <c r="H73" t="s">
        <v>54</v>
      </c>
      <c r="I73" t="s">
        <v>1</v>
      </c>
      <c r="J73">
        <v>8</v>
      </c>
      <c r="K73" t="s">
        <v>1</v>
      </c>
      <c r="L73" s="26">
        <v>147</v>
      </c>
      <c r="M73" s="26">
        <v>1.7000000000000001E-2</v>
      </c>
      <c r="N73" s="26">
        <v>8.0000000000000002E-3</v>
      </c>
      <c r="O73" s="26">
        <v>1.7000000000000001E-2</v>
      </c>
      <c r="P73" s="26">
        <v>7.0000000000000001E-3</v>
      </c>
      <c r="Q73" s="27">
        <v>55</v>
      </c>
      <c r="R73" s="26" t="s">
        <v>168</v>
      </c>
      <c r="S73" t="s">
        <v>3</v>
      </c>
      <c r="T73" s="1">
        <v>35</v>
      </c>
      <c r="U73" t="s">
        <v>48</v>
      </c>
      <c r="V73" t="s">
        <v>3</v>
      </c>
      <c r="W73" s="1">
        <v>7</v>
      </c>
      <c r="X73" s="1">
        <v>8</v>
      </c>
      <c r="Y73" t="s">
        <v>48</v>
      </c>
      <c r="Z73" t="s">
        <v>48</v>
      </c>
      <c r="AA73" t="str">
        <f t="shared" si="1"/>
        <v>Compress 6000  8 AWMS</v>
      </c>
      <c r="AB73" t="s">
        <v>0</v>
      </c>
      <c r="AC73" t="s">
        <v>1</v>
      </c>
      <c r="AD73" t="s">
        <v>1</v>
      </c>
      <c r="AE73">
        <f t="shared" si="2"/>
        <v>8</v>
      </c>
      <c r="AF73" t="s">
        <v>3</v>
      </c>
      <c r="AG73" t="s">
        <v>43</v>
      </c>
      <c r="AH73" t="s">
        <v>3</v>
      </c>
      <c r="AI73" t="s">
        <v>5</v>
      </c>
      <c r="AJ73" t="s">
        <v>3</v>
      </c>
      <c r="AK73" s="86" t="s">
        <v>378</v>
      </c>
      <c r="AL73" t="s">
        <v>3</v>
      </c>
      <c r="AM73" t="s">
        <v>3</v>
      </c>
      <c r="AN73" t="s">
        <v>162</v>
      </c>
      <c r="AO73" t="s">
        <v>48</v>
      </c>
      <c r="AP73" t="s">
        <v>3</v>
      </c>
      <c r="AQ73" t="s">
        <v>42</v>
      </c>
      <c r="AR73" t="s">
        <v>41</v>
      </c>
      <c r="AS73" t="s">
        <v>3</v>
      </c>
      <c r="AT73">
        <v>0.23</v>
      </c>
      <c r="AU73" t="s">
        <v>1</v>
      </c>
      <c r="AV73" t="s">
        <v>48</v>
      </c>
      <c r="AW73" t="s">
        <v>48</v>
      </c>
      <c r="AX73" t="s">
        <v>48</v>
      </c>
      <c r="AY73" t="s">
        <v>209</v>
      </c>
      <c r="AZ73" t="s">
        <v>48</v>
      </c>
      <c r="BA73" t="s">
        <v>48</v>
      </c>
      <c r="BB73" t="s">
        <v>48</v>
      </c>
      <c r="BC73" t="s">
        <v>48</v>
      </c>
      <c r="BD73" t="s">
        <v>48</v>
      </c>
      <c r="BE73" t="s">
        <v>48</v>
      </c>
      <c r="BF73" t="s">
        <v>48</v>
      </c>
      <c r="BG73" t="s">
        <v>48</v>
      </c>
      <c r="BH73" t="s">
        <v>48</v>
      </c>
      <c r="BI73" t="s">
        <v>48</v>
      </c>
      <c r="BJ73" t="s">
        <v>48</v>
      </c>
      <c r="BK73" t="s">
        <v>48</v>
      </c>
    </row>
    <row r="74" spans="1:63" x14ac:dyDescent="0.25">
      <c r="A74" s="26" t="s">
        <v>349</v>
      </c>
      <c r="B74" t="s">
        <v>279</v>
      </c>
      <c r="C74" t="s">
        <v>39</v>
      </c>
      <c r="D74" t="s">
        <v>0</v>
      </c>
      <c r="E74" t="s">
        <v>1</v>
      </c>
      <c r="F74" t="s">
        <v>1</v>
      </c>
      <c r="G74" t="s">
        <v>2</v>
      </c>
      <c r="H74" t="s">
        <v>54</v>
      </c>
      <c r="I74" t="s">
        <v>1</v>
      </c>
      <c r="J74">
        <v>11</v>
      </c>
      <c r="K74" t="s">
        <v>1</v>
      </c>
      <c r="L74" s="26">
        <v>141</v>
      </c>
      <c r="M74" s="26">
        <v>2.3E-2</v>
      </c>
      <c r="N74" s="26">
        <v>0</v>
      </c>
      <c r="O74" s="26">
        <v>2.3E-2</v>
      </c>
      <c r="P74" s="26">
        <v>1.2E-2</v>
      </c>
      <c r="Q74" s="27">
        <v>55</v>
      </c>
      <c r="R74" s="26" t="s">
        <v>168</v>
      </c>
      <c r="S74" t="s">
        <v>3</v>
      </c>
      <c r="T74" s="1">
        <v>35</v>
      </c>
      <c r="U74" t="s">
        <v>48</v>
      </c>
      <c r="V74" t="s">
        <v>3</v>
      </c>
      <c r="W74" s="1">
        <v>7</v>
      </c>
      <c r="X74" s="1">
        <v>8</v>
      </c>
      <c r="Y74" t="s">
        <v>48</v>
      </c>
      <c r="Z74" t="s">
        <v>48</v>
      </c>
      <c r="AA74" t="str">
        <f t="shared" si="1"/>
        <v>Compress 6000 11s AWMS</v>
      </c>
      <c r="AB74" t="s">
        <v>0</v>
      </c>
      <c r="AC74" t="s">
        <v>1</v>
      </c>
      <c r="AD74" t="s">
        <v>1</v>
      </c>
      <c r="AE74">
        <f t="shared" si="2"/>
        <v>11</v>
      </c>
      <c r="AF74" t="s">
        <v>3</v>
      </c>
      <c r="AG74" t="s">
        <v>43</v>
      </c>
      <c r="AH74" t="s">
        <v>3</v>
      </c>
      <c r="AI74" t="s">
        <v>5</v>
      </c>
      <c r="AJ74" t="s">
        <v>3</v>
      </c>
      <c r="AK74" s="86" t="s">
        <v>379</v>
      </c>
      <c r="AL74" t="s">
        <v>3</v>
      </c>
      <c r="AM74" t="s">
        <v>3</v>
      </c>
      <c r="AN74" t="s">
        <v>162</v>
      </c>
      <c r="AO74" t="s">
        <v>48</v>
      </c>
      <c r="AP74" t="s">
        <v>3</v>
      </c>
      <c r="AQ74" t="s">
        <v>42</v>
      </c>
      <c r="AR74" t="s">
        <v>41</v>
      </c>
      <c r="AS74" t="s">
        <v>3</v>
      </c>
      <c r="AT74">
        <v>0.23</v>
      </c>
      <c r="AU74" t="s">
        <v>1</v>
      </c>
      <c r="AV74" t="s">
        <v>48</v>
      </c>
      <c r="AW74" t="s">
        <v>48</v>
      </c>
      <c r="AX74" t="s">
        <v>48</v>
      </c>
      <c r="AY74" t="s">
        <v>209</v>
      </c>
      <c r="AZ74" t="s">
        <v>48</v>
      </c>
      <c r="BA74" t="s">
        <v>48</v>
      </c>
      <c r="BB74" t="s">
        <v>48</v>
      </c>
      <c r="BC74" t="s">
        <v>48</v>
      </c>
      <c r="BD74" t="s">
        <v>48</v>
      </c>
      <c r="BE74" t="s">
        <v>48</v>
      </c>
      <c r="BF74" t="s">
        <v>48</v>
      </c>
      <c r="BG74" t="s">
        <v>48</v>
      </c>
      <c r="BH74" t="s">
        <v>48</v>
      </c>
      <c r="BI74" t="s">
        <v>48</v>
      </c>
      <c r="BJ74" t="s">
        <v>48</v>
      </c>
      <c r="BK74" t="s">
        <v>48</v>
      </c>
    </row>
    <row r="75" spans="1:63" x14ac:dyDescent="0.25">
      <c r="A75" s="26" t="s">
        <v>350</v>
      </c>
      <c r="B75" t="s">
        <v>279</v>
      </c>
      <c r="C75" t="s">
        <v>39</v>
      </c>
      <c r="D75" t="s">
        <v>0</v>
      </c>
      <c r="E75" t="s">
        <v>1</v>
      </c>
      <c r="F75" t="s">
        <v>1</v>
      </c>
      <c r="G75" t="s">
        <v>2</v>
      </c>
      <c r="H75" t="s">
        <v>54</v>
      </c>
      <c r="I75" t="s">
        <v>1</v>
      </c>
      <c r="J75">
        <v>11</v>
      </c>
      <c r="K75" t="s">
        <v>1</v>
      </c>
      <c r="L75" s="26">
        <v>128</v>
      </c>
      <c r="M75" s="26">
        <v>2.3E-2</v>
      </c>
      <c r="N75" s="26">
        <v>0</v>
      </c>
      <c r="O75" s="26">
        <v>2.3E-2</v>
      </c>
      <c r="P75" s="26">
        <v>1.2E-2</v>
      </c>
      <c r="Q75" s="27">
        <v>55</v>
      </c>
      <c r="R75" s="26" t="s">
        <v>168</v>
      </c>
      <c r="S75" t="s">
        <v>3</v>
      </c>
      <c r="T75" s="1">
        <v>35</v>
      </c>
      <c r="U75" t="s">
        <v>48</v>
      </c>
      <c r="V75" t="s">
        <v>3</v>
      </c>
      <c r="W75" s="1">
        <v>7</v>
      </c>
      <c r="X75" s="1">
        <v>8</v>
      </c>
      <c r="Y75" t="s">
        <v>48</v>
      </c>
      <c r="Z75" t="s">
        <v>48</v>
      </c>
      <c r="AA75" t="str">
        <f t="shared" si="1"/>
        <v>Compress 6000  11t AWMS</v>
      </c>
      <c r="AB75" t="s">
        <v>0</v>
      </c>
      <c r="AC75" t="s">
        <v>1</v>
      </c>
      <c r="AD75" t="s">
        <v>1</v>
      </c>
      <c r="AE75">
        <f t="shared" si="2"/>
        <v>11</v>
      </c>
      <c r="AF75" t="s">
        <v>3</v>
      </c>
      <c r="AG75" t="s">
        <v>43</v>
      </c>
      <c r="AH75" t="s">
        <v>3</v>
      </c>
      <c r="AI75" t="s">
        <v>5</v>
      </c>
      <c r="AJ75" t="s">
        <v>3</v>
      </c>
      <c r="AK75" s="86" t="s">
        <v>380</v>
      </c>
      <c r="AL75" t="s">
        <v>3</v>
      </c>
      <c r="AM75" t="s">
        <v>3</v>
      </c>
      <c r="AN75" t="s">
        <v>162</v>
      </c>
      <c r="AO75" t="s">
        <v>48</v>
      </c>
      <c r="AP75" t="s">
        <v>3</v>
      </c>
      <c r="AQ75" t="s">
        <v>42</v>
      </c>
      <c r="AR75" t="s">
        <v>41</v>
      </c>
      <c r="AS75" t="s">
        <v>3</v>
      </c>
      <c r="AT75">
        <v>0.23</v>
      </c>
      <c r="AU75" t="s">
        <v>1</v>
      </c>
      <c r="AV75" t="s">
        <v>48</v>
      </c>
      <c r="AW75" t="s">
        <v>48</v>
      </c>
      <c r="AX75" t="s">
        <v>48</v>
      </c>
      <c r="AY75" t="s">
        <v>209</v>
      </c>
      <c r="AZ75" t="s">
        <v>48</v>
      </c>
      <c r="BA75" t="s">
        <v>48</v>
      </c>
      <c r="BB75" t="s">
        <v>48</v>
      </c>
      <c r="BC75" t="s">
        <v>48</v>
      </c>
      <c r="BD75" t="s">
        <v>48</v>
      </c>
      <c r="BE75" t="s">
        <v>48</v>
      </c>
      <c r="BF75" t="s">
        <v>48</v>
      </c>
      <c r="BG75" t="s">
        <v>48</v>
      </c>
      <c r="BH75" t="s">
        <v>48</v>
      </c>
      <c r="BI75" t="s">
        <v>48</v>
      </c>
      <c r="BJ75" t="s">
        <v>48</v>
      </c>
      <c r="BK75" t="s">
        <v>48</v>
      </c>
    </row>
    <row r="76" spans="1:63" x14ac:dyDescent="0.25">
      <c r="A76" s="26" t="s">
        <v>351</v>
      </c>
      <c r="B76" t="s">
        <v>279</v>
      </c>
      <c r="C76" t="s">
        <v>39</v>
      </c>
      <c r="D76" t="s">
        <v>0</v>
      </c>
      <c r="E76" t="s">
        <v>1</v>
      </c>
      <c r="F76" t="s">
        <v>1</v>
      </c>
      <c r="G76" t="s">
        <v>2</v>
      </c>
      <c r="H76" t="s">
        <v>54</v>
      </c>
      <c r="I76" t="s">
        <v>1</v>
      </c>
      <c r="J76">
        <v>14</v>
      </c>
      <c r="K76" t="s">
        <v>1</v>
      </c>
      <c r="L76" s="26">
        <v>144</v>
      </c>
      <c r="M76" s="26">
        <v>2.4E-2</v>
      </c>
      <c r="N76" s="26">
        <v>1.7000000000000001E-2</v>
      </c>
      <c r="O76" s="26">
        <v>2.4E-2</v>
      </c>
      <c r="P76" s="26">
        <v>1.0999999999999999E-2</v>
      </c>
      <c r="Q76" s="27">
        <v>55</v>
      </c>
      <c r="R76" s="26" t="s">
        <v>168</v>
      </c>
      <c r="S76" t="s">
        <v>3</v>
      </c>
      <c r="T76" s="1">
        <v>35</v>
      </c>
      <c r="U76" t="s">
        <v>48</v>
      </c>
      <c r="V76" t="s">
        <v>3</v>
      </c>
      <c r="W76" s="1">
        <v>7</v>
      </c>
      <c r="X76" s="1">
        <v>8</v>
      </c>
      <c r="Y76" t="s">
        <v>48</v>
      </c>
      <c r="Z76" t="s">
        <v>48</v>
      </c>
      <c r="AA76" t="str">
        <f t="shared" si="1"/>
        <v>Compress 6000 14t AWMS</v>
      </c>
      <c r="AB76" t="s">
        <v>0</v>
      </c>
      <c r="AC76" t="s">
        <v>1</v>
      </c>
      <c r="AD76" t="s">
        <v>1</v>
      </c>
      <c r="AE76">
        <f t="shared" si="2"/>
        <v>14</v>
      </c>
      <c r="AF76" t="s">
        <v>3</v>
      </c>
      <c r="AG76" t="s">
        <v>43</v>
      </c>
      <c r="AH76" t="s">
        <v>3</v>
      </c>
      <c r="AI76" t="s">
        <v>5</v>
      </c>
      <c r="AJ76" t="s">
        <v>3</v>
      </c>
      <c r="AK76" s="86" t="s">
        <v>375</v>
      </c>
      <c r="AL76" t="s">
        <v>3</v>
      </c>
      <c r="AM76" t="s">
        <v>3</v>
      </c>
      <c r="AN76" t="s">
        <v>162</v>
      </c>
      <c r="AO76" t="s">
        <v>48</v>
      </c>
      <c r="AP76" t="s">
        <v>3</v>
      </c>
      <c r="AQ76" t="s">
        <v>42</v>
      </c>
      <c r="AR76" t="s">
        <v>41</v>
      </c>
      <c r="AS76" t="s">
        <v>3</v>
      </c>
      <c r="AT76">
        <v>0.23</v>
      </c>
      <c r="AU76" t="s">
        <v>1</v>
      </c>
      <c r="AV76" t="s">
        <v>48</v>
      </c>
      <c r="AW76" t="s">
        <v>48</v>
      </c>
      <c r="AX76" t="s">
        <v>48</v>
      </c>
      <c r="AY76" t="s">
        <v>209</v>
      </c>
      <c r="AZ76" t="s">
        <v>48</v>
      </c>
      <c r="BA76" t="s">
        <v>48</v>
      </c>
      <c r="BB76" t="s">
        <v>48</v>
      </c>
      <c r="BC76" t="s">
        <v>48</v>
      </c>
      <c r="BD76" t="s">
        <v>48</v>
      </c>
      <c r="BE76" t="s">
        <v>48</v>
      </c>
      <c r="BF76" t="s">
        <v>48</v>
      </c>
      <c r="BG76" t="s">
        <v>48</v>
      </c>
      <c r="BH76" t="s">
        <v>48</v>
      </c>
      <c r="BI76" t="s">
        <v>48</v>
      </c>
      <c r="BJ76" t="s">
        <v>48</v>
      </c>
      <c r="BK76" t="s">
        <v>48</v>
      </c>
    </row>
    <row r="77" spans="1:63" x14ac:dyDescent="0.25">
      <c r="A77" s="26" t="s">
        <v>352</v>
      </c>
      <c r="B77" t="s">
        <v>279</v>
      </c>
      <c r="C77" t="s">
        <v>39</v>
      </c>
      <c r="D77" t="s">
        <v>0</v>
      </c>
      <c r="E77" t="s">
        <v>1</v>
      </c>
      <c r="F77" t="s">
        <v>1</v>
      </c>
      <c r="G77" t="s">
        <v>45</v>
      </c>
      <c r="H77" t="s">
        <v>54</v>
      </c>
      <c r="I77" t="s">
        <v>1</v>
      </c>
      <c r="J77">
        <v>12</v>
      </c>
      <c r="K77" t="s">
        <v>1</v>
      </c>
      <c r="L77">
        <v>151</v>
      </c>
      <c r="M77">
        <v>6.0000000000000001E-3</v>
      </c>
      <c r="N77">
        <v>0</v>
      </c>
      <c r="O77">
        <v>6.0000000000000001E-3</v>
      </c>
      <c r="P77">
        <v>0</v>
      </c>
      <c r="Q77" s="27">
        <v>55</v>
      </c>
      <c r="R77" s="26" t="s">
        <v>168</v>
      </c>
      <c r="S77" t="s">
        <v>3</v>
      </c>
      <c r="T77" s="1">
        <v>35</v>
      </c>
      <c r="U77" t="s">
        <v>46</v>
      </c>
      <c r="V77" t="s">
        <v>3</v>
      </c>
      <c r="W77" s="1">
        <v>7</v>
      </c>
      <c r="X77" s="1">
        <v>8</v>
      </c>
      <c r="Y77" t="s">
        <v>3</v>
      </c>
      <c r="Z77" t="s">
        <v>49</v>
      </c>
      <c r="AA77" t="str">
        <f t="shared" ref="AA77:AA78" si="19">A77</f>
        <v>Compress 7000 LWM</v>
      </c>
      <c r="AB77" t="s">
        <v>0</v>
      </c>
      <c r="AC77" t="s">
        <v>1</v>
      </c>
      <c r="AD77" t="s">
        <v>1</v>
      </c>
      <c r="AE77">
        <f t="shared" ref="AE77:AE78" si="20" xml:space="preserve"> J77</f>
        <v>12</v>
      </c>
      <c r="AF77" t="s">
        <v>3</v>
      </c>
      <c r="AG77" t="s">
        <v>43</v>
      </c>
      <c r="AH77" t="s">
        <v>3</v>
      </c>
      <c r="AI77" t="s">
        <v>5</v>
      </c>
      <c r="AJ77" t="s">
        <v>3</v>
      </c>
      <c r="AK77" s="86" t="s">
        <v>381</v>
      </c>
      <c r="AL77" t="s">
        <v>3</v>
      </c>
      <c r="AM77" t="s">
        <v>3</v>
      </c>
      <c r="AN77" t="s">
        <v>162</v>
      </c>
      <c r="AO77" t="s">
        <v>48</v>
      </c>
      <c r="AP77" t="s">
        <v>3</v>
      </c>
      <c r="AQ77" t="s">
        <v>40</v>
      </c>
      <c r="AR77" t="s">
        <v>41</v>
      </c>
      <c r="AS77" t="s">
        <v>3</v>
      </c>
      <c r="AT77">
        <v>0.23</v>
      </c>
      <c r="AU77" t="s">
        <v>1</v>
      </c>
      <c r="AV77" t="s">
        <v>46</v>
      </c>
      <c r="AW77" t="s">
        <v>48</v>
      </c>
      <c r="AX77" t="s">
        <v>48</v>
      </c>
      <c r="AY77" t="s">
        <v>209</v>
      </c>
      <c r="AZ77" t="s">
        <v>48</v>
      </c>
      <c r="BA77" t="s">
        <v>48</v>
      </c>
      <c r="BB77" t="s">
        <v>48</v>
      </c>
      <c r="BC77" t="s">
        <v>48</v>
      </c>
      <c r="BD77" t="s">
        <v>48</v>
      </c>
      <c r="BE77" t="s">
        <v>48</v>
      </c>
      <c r="BF77" t="s">
        <v>48</v>
      </c>
      <c r="BG77" t="s">
        <v>48</v>
      </c>
      <c r="BH77" t="s">
        <v>48</v>
      </c>
      <c r="BI77" t="s">
        <v>48</v>
      </c>
      <c r="BJ77" t="s">
        <v>48</v>
      </c>
      <c r="BK77" t="s">
        <v>48</v>
      </c>
    </row>
    <row r="78" spans="1:63" x14ac:dyDescent="0.25">
      <c r="A78" s="26" t="s">
        <v>353</v>
      </c>
      <c r="B78" t="s">
        <v>279</v>
      </c>
      <c r="C78" t="s">
        <v>39</v>
      </c>
      <c r="D78" t="s">
        <v>0</v>
      </c>
      <c r="E78" t="s">
        <v>1</v>
      </c>
      <c r="F78" t="s">
        <v>1</v>
      </c>
      <c r="G78" t="s">
        <v>45</v>
      </c>
      <c r="H78" t="s">
        <v>54</v>
      </c>
      <c r="I78" t="s">
        <v>1</v>
      </c>
      <c r="J78">
        <v>12</v>
      </c>
      <c r="K78" t="s">
        <v>1</v>
      </c>
      <c r="L78">
        <v>151</v>
      </c>
      <c r="M78">
        <v>6.0000000000000001E-3</v>
      </c>
      <c r="N78">
        <v>0</v>
      </c>
      <c r="O78">
        <v>6.0000000000000001E-3</v>
      </c>
      <c r="P78">
        <v>0</v>
      </c>
      <c r="Q78" s="27">
        <v>55</v>
      </c>
      <c r="R78" s="26" t="s">
        <v>168</v>
      </c>
      <c r="S78" t="s">
        <v>3</v>
      </c>
      <c r="T78" s="1">
        <v>35</v>
      </c>
      <c r="U78" t="s">
        <v>46</v>
      </c>
      <c r="V78" t="s">
        <v>3</v>
      </c>
      <c r="W78" s="1">
        <v>7</v>
      </c>
      <c r="X78" s="1">
        <v>8</v>
      </c>
      <c r="Y78" t="s">
        <v>3</v>
      </c>
      <c r="Z78" t="s">
        <v>49</v>
      </c>
      <c r="AA78" t="str">
        <f t="shared" si="19"/>
        <v>Compress 7000 LWM Solar</v>
      </c>
      <c r="AB78" t="s">
        <v>0</v>
      </c>
      <c r="AC78" t="s">
        <v>1</v>
      </c>
      <c r="AD78" t="s">
        <v>1</v>
      </c>
      <c r="AE78">
        <f t="shared" si="20"/>
        <v>12</v>
      </c>
      <c r="AF78" t="s">
        <v>3</v>
      </c>
      <c r="AG78" t="s">
        <v>43</v>
      </c>
      <c r="AH78" t="s">
        <v>3</v>
      </c>
      <c r="AI78" t="s">
        <v>5</v>
      </c>
      <c r="AJ78" t="s">
        <v>3</v>
      </c>
      <c r="AK78" s="86" t="s">
        <v>377</v>
      </c>
      <c r="AL78" t="s">
        <v>3</v>
      </c>
      <c r="AM78" t="s">
        <v>3</v>
      </c>
      <c r="AN78" t="s">
        <v>162</v>
      </c>
      <c r="AO78" t="s">
        <v>48</v>
      </c>
      <c r="AP78" t="s">
        <v>3</v>
      </c>
      <c r="AQ78" t="s">
        <v>40</v>
      </c>
      <c r="AR78" t="s">
        <v>41</v>
      </c>
      <c r="AS78" t="s">
        <v>3</v>
      </c>
      <c r="AT78">
        <v>0.23</v>
      </c>
      <c r="AU78" t="s">
        <v>1</v>
      </c>
      <c r="AV78" t="s">
        <v>46</v>
      </c>
      <c r="AW78" t="s">
        <v>48</v>
      </c>
      <c r="AX78" t="s">
        <v>48</v>
      </c>
      <c r="AY78" t="s">
        <v>209</v>
      </c>
      <c r="AZ78" t="s">
        <v>48</v>
      </c>
      <c r="BA78" t="s">
        <v>48</v>
      </c>
      <c r="BB78" t="s">
        <v>48</v>
      </c>
      <c r="BC78" t="s">
        <v>48</v>
      </c>
      <c r="BD78" t="s">
        <v>48</v>
      </c>
      <c r="BE78" t="s">
        <v>48</v>
      </c>
      <c r="BF78" t="s">
        <v>48</v>
      </c>
      <c r="BG78" t="s">
        <v>48</v>
      </c>
      <c r="BH78" t="s">
        <v>48</v>
      </c>
      <c r="BI78" t="s">
        <v>48</v>
      </c>
      <c r="BJ78" t="s">
        <v>48</v>
      </c>
      <c r="BK78" t="s">
        <v>48</v>
      </c>
    </row>
    <row r="79" spans="1:63" x14ac:dyDescent="0.25">
      <c r="A79" s="26" t="s">
        <v>354</v>
      </c>
      <c r="B79" t="s">
        <v>279</v>
      </c>
      <c r="C79" t="s">
        <v>39</v>
      </c>
      <c r="D79" t="s">
        <v>0</v>
      </c>
      <c r="E79" t="s">
        <v>1</v>
      </c>
      <c r="F79" t="s">
        <v>1</v>
      </c>
      <c r="G79" t="s">
        <v>45</v>
      </c>
      <c r="H79" t="s">
        <v>54</v>
      </c>
      <c r="I79" t="s">
        <v>1</v>
      </c>
      <c r="J79" s="26">
        <v>6</v>
      </c>
      <c r="K79" t="s">
        <v>1</v>
      </c>
      <c r="L79" s="26">
        <v>147</v>
      </c>
      <c r="M79" s="26">
        <v>1.0999999999999999E-2</v>
      </c>
      <c r="N79" s="26">
        <v>1.0999999999999999E-2</v>
      </c>
      <c r="O79" s="26">
        <v>1.0999999999999999E-2</v>
      </c>
      <c r="P79" s="26">
        <v>0</v>
      </c>
      <c r="Q79" s="27">
        <v>55</v>
      </c>
      <c r="R79" s="26" t="s">
        <v>168</v>
      </c>
      <c r="S79" t="s">
        <v>3</v>
      </c>
      <c r="T79" s="1">
        <v>35</v>
      </c>
      <c r="U79" t="s">
        <v>46</v>
      </c>
      <c r="V79" t="s">
        <v>3</v>
      </c>
      <c r="W79" s="1">
        <v>7</v>
      </c>
      <c r="X79" s="27">
        <v>8</v>
      </c>
      <c r="Y79" t="s">
        <v>3</v>
      </c>
      <c r="Z79" s="26" t="s">
        <v>277</v>
      </c>
      <c r="AA79" s="26" t="s">
        <v>223</v>
      </c>
      <c r="AB79" s="26" t="s">
        <v>0</v>
      </c>
      <c r="AC79" s="26" t="s">
        <v>1</v>
      </c>
      <c r="AD79" s="26" t="s">
        <v>1</v>
      </c>
      <c r="AE79" s="26">
        <v>6</v>
      </c>
      <c r="AF79" t="s">
        <v>235</v>
      </c>
      <c r="AG79" s="26" t="s">
        <v>43</v>
      </c>
      <c r="AH79" s="26" t="s">
        <v>3</v>
      </c>
      <c r="AI79" s="26" t="s">
        <v>159</v>
      </c>
      <c r="AJ79" t="s">
        <v>3</v>
      </c>
      <c r="AK79" s="86" t="s">
        <v>382</v>
      </c>
      <c r="AL79" t="s">
        <v>3</v>
      </c>
      <c r="AM79" t="s">
        <v>3</v>
      </c>
      <c r="AN79" s="26" t="s">
        <v>162</v>
      </c>
      <c r="AO79" t="s">
        <v>48</v>
      </c>
      <c r="AP79" t="s">
        <v>3</v>
      </c>
      <c r="AQ79" t="s">
        <v>277</v>
      </c>
      <c r="AR79" t="s">
        <v>41</v>
      </c>
      <c r="AS79" t="s">
        <v>3</v>
      </c>
      <c r="AT79">
        <v>0.23</v>
      </c>
      <c r="AU79" t="s">
        <v>1</v>
      </c>
      <c r="AV79" t="s">
        <v>46</v>
      </c>
      <c r="AW79" t="s">
        <v>48</v>
      </c>
      <c r="AX79" t="s">
        <v>208</v>
      </c>
      <c r="AY79" t="s">
        <v>209</v>
      </c>
      <c r="AZ79" t="s">
        <v>48</v>
      </c>
      <c r="BA79" t="s">
        <v>48</v>
      </c>
      <c r="BB79" t="s">
        <v>48</v>
      </c>
      <c r="BC79" t="s">
        <v>48</v>
      </c>
      <c r="BD79" t="s">
        <v>48</v>
      </c>
      <c r="BE79" t="s">
        <v>48</v>
      </c>
      <c r="BF79" t="s">
        <v>48</v>
      </c>
      <c r="BG79" t="s">
        <v>48</v>
      </c>
      <c r="BH79" t="s">
        <v>48</v>
      </c>
      <c r="BI79" t="s">
        <v>48</v>
      </c>
      <c r="BJ79" t="s">
        <v>48</v>
      </c>
      <c r="BK79" t="s">
        <v>48</v>
      </c>
    </row>
    <row r="80" spans="1:63" x14ac:dyDescent="0.25">
      <c r="A80" s="26" t="s">
        <v>355</v>
      </c>
      <c r="B80" t="s">
        <v>279</v>
      </c>
      <c r="C80" t="s">
        <v>39</v>
      </c>
      <c r="D80" t="s">
        <v>0</v>
      </c>
      <c r="E80" t="s">
        <v>1</v>
      </c>
      <c r="F80" t="s">
        <v>1</v>
      </c>
      <c r="G80" t="s">
        <v>45</v>
      </c>
      <c r="H80" t="s">
        <v>54</v>
      </c>
      <c r="I80" t="s">
        <v>1</v>
      </c>
      <c r="J80" s="26">
        <v>8</v>
      </c>
      <c r="K80" t="s">
        <v>1</v>
      </c>
      <c r="L80" s="26">
        <v>152</v>
      </c>
      <c r="M80" s="26">
        <v>1.0999999999999999E-2</v>
      </c>
      <c r="N80" s="26">
        <v>1.0999999999999999E-2</v>
      </c>
      <c r="O80" s="26">
        <v>1.0999999999999999E-2</v>
      </c>
      <c r="P80" s="26">
        <v>0</v>
      </c>
      <c r="Q80" s="27">
        <v>55</v>
      </c>
      <c r="R80" s="26" t="s">
        <v>168</v>
      </c>
      <c r="S80" t="s">
        <v>3</v>
      </c>
      <c r="T80" s="1">
        <v>35</v>
      </c>
      <c r="U80" t="s">
        <v>46</v>
      </c>
      <c r="V80" t="s">
        <v>3</v>
      </c>
      <c r="W80" s="1">
        <v>7</v>
      </c>
      <c r="X80" s="27">
        <v>8</v>
      </c>
      <c r="Y80" t="s">
        <v>3</v>
      </c>
      <c r="Z80" s="26" t="s">
        <v>277</v>
      </c>
      <c r="AA80" s="26" t="s">
        <v>224</v>
      </c>
      <c r="AB80" s="26" t="s">
        <v>0</v>
      </c>
      <c r="AC80" s="26" t="s">
        <v>1</v>
      </c>
      <c r="AD80" s="26" t="s">
        <v>1</v>
      </c>
      <c r="AE80" s="26">
        <v>8</v>
      </c>
      <c r="AF80" t="s">
        <v>235</v>
      </c>
      <c r="AG80" s="26" t="s">
        <v>43</v>
      </c>
      <c r="AH80" s="26" t="s">
        <v>3</v>
      </c>
      <c r="AI80" s="26" t="s">
        <v>159</v>
      </c>
      <c r="AJ80" t="s">
        <v>3</v>
      </c>
      <c r="AK80" s="86" t="s">
        <v>378</v>
      </c>
      <c r="AL80" t="s">
        <v>3</v>
      </c>
      <c r="AM80" t="s">
        <v>3</v>
      </c>
      <c r="AN80" s="26" t="s">
        <v>162</v>
      </c>
      <c r="AO80" t="s">
        <v>48</v>
      </c>
      <c r="AP80" t="s">
        <v>3</v>
      </c>
      <c r="AQ80" t="s">
        <v>277</v>
      </c>
      <c r="AR80" t="s">
        <v>41</v>
      </c>
      <c r="AS80" t="s">
        <v>3</v>
      </c>
      <c r="AT80">
        <v>0.23</v>
      </c>
      <c r="AU80" t="s">
        <v>1</v>
      </c>
      <c r="AV80" t="s">
        <v>46</v>
      </c>
      <c r="AW80" t="s">
        <v>48</v>
      </c>
      <c r="AX80" t="s">
        <v>208</v>
      </c>
      <c r="AY80" t="s">
        <v>209</v>
      </c>
      <c r="AZ80" t="s">
        <v>48</v>
      </c>
      <c r="BA80" t="s">
        <v>48</v>
      </c>
      <c r="BB80" t="s">
        <v>48</v>
      </c>
      <c r="BC80" t="s">
        <v>48</v>
      </c>
      <c r="BD80" t="s">
        <v>48</v>
      </c>
      <c r="BE80" t="s">
        <v>48</v>
      </c>
      <c r="BF80" t="s">
        <v>48</v>
      </c>
      <c r="BG80" t="s">
        <v>48</v>
      </c>
      <c r="BH80" t="s">
        <v>48</v>
      </c>
      <c r="BI80" t="s">
        <v>48</v>
      </c>
      <c r="BJ80" t="s">
        <v>48</v>
      </c>
      <c r="BK80" t="s">
        <v>48</v>
      </c>
    </row>
    <row r="81" spans="1:63" x14ac:dyDescent="0.25">
      <c r="A81" s="26" t="s">
        <v>356</v>
      </c>
      <c r="B81" t="s">
        <v>279</v>
      </c>
      <c r="C81" t="s">
        <v>39</v>
      </c>
      <c r="D81" t="s">
        <v>0</v>
      </c>
      <c r="E81" t="s">
        <v>1</v>
      </c>
      <c r="F81" t="s">
        <v>1</v>
      </c>
      <c r="G81" t="s">
        <v>45</v>
      </c>
      <c r="H81" t="s">
        <v>54</v>
      </c>
      <c r="I81" t="s">
        <v>1</v>
      </c>
      <c r="J81" s="26">
        <v>12</v>
      </c>
      <c r="K81" t="s">
        <v>1</v>
      </c>
      <c r="L81" s="26">
        <v>159</v>
      </c>
      <c r="M81" s="26">
        <v>1.4E-2</v>
      </c>
      <c r="N81" s="26">
        <v>1.4E-2</v>
      </c>
      <c r="O81" s="26">
        <v>1.4E-2</v>
      </c>
      <c r="P81" s="26">
        <v>0</v>
      </c>
      <c r="Q81" s="27">
        <v>55</v>
      </c>
      <c r="R81" s="26" t="s">
        <v>168</v>
      </c>
      <c r="S81" t="s">
        <v>3</v>
      </c>
      <c r="T81" s="1">
        <v>35</v>
      </c>
      <c r="U81" t="s">
        <v>46</v>
      </c>
      <c r="V81" t="s">
        <v>3</v>
      </c>
      <c r="W81" s="1">
        <v>7</v>
      </c>
      <c r="X81" s="27">
        <v>8</v>
      </c>
      <c r="Y81" t="s">
        <v>3</v>
      </c>
      <c r="Z81" s="26" t="s">
        <v>278</v>
      </c>
      <c r="AA81" s="26" t="s">
        <v>225</v>
      </c>
      <c r="AB81" s="26" t="s">
        <v>0</v>
      </c>
      <c r="AC81" s="26" t="s">
        <v>1</v>
      </c>
      <c r="AD81" s="26" t="s">
        <v>1</v>
      </c>
      <c r="AE81" s="26">
        <v>12</v>
      </c>
      <c r="AF81" t="s">
        <v>235</v>
      </c>
      <c r="AG81" s="26" t="s">
        <v>43</v>
      </c>
      <c r="AH81" s="26" t="s">
        <v>3</v>
      </c>
      <c r="AI81" s="26" t="s">
        <v>159</v>
      </c>
      <c r="AJ81" t="s">
        <v>3</v>
      </c>
      <c r="AK81" s="86" t="s">
        <v>383</v>
      </c>
      <c r="AL81" t="s">
        <v>3</v>
      </c>
      <c r="AM81" t="s">
        <v>3</v>
      </c>
      <c r="AN81" s="26" t="s">
        <v>162</v>
      </c>
      <c r="AO81" t="s">
        <v>48</v>
      </c>
      <c r="AP81" t="s">
        <v>3</v>
      </c>
      <c r="AQ81" t="s">
        <v>277</v>
      </c>
      <c r="AR81" t="s">
        <v>41</v>
      </c>
      <c r="AS81" t="s">
        <v>3</v>
      </c>
      <c r="AT81">
        <v>0.23</v>
      </c>
      <c r="AU81" t="s">
        <v>1</v>
      </c>
      <c r="AV81" t="s">
        <v>46</v>
      </c>
      <c r="AW81" t="s">
        <v>48</v>
      </c>
      <c r="AX81" t="s">
        <v>208</v>
      </c>
      <c r="AY81" t="s">
        <v>209</v>
      </c>
      <c r="AZ81" t="s">
        <v>48</v>
      </c>
      <c r="BA81" t="s">
        <v>48</v>
      </c>
      <c r="BB81" t="s">
        <v>48</v>
      </c>
      <c r="BC81" t="s">
        <v>48</v>
      </c>
      <c r="BD81" t="s">
        <v>48</v>
      </c>
      <c r="BE81" t="s">
        <v>48</v>
      </c>
      <c r="BF81" t="s">
        <v>48</v>
      </c>
      <c r="BG81" t="s">
        <v>48</v>
      </c>
      <c r="BH81" t="s">
        <v>48</v>
      </c>
      <c r="BI81" t="s">
        <v>48</v>
      </c>
      <c r="BJ81" t="s">
        <v>48</v>
      </c>
      <c r="BK81" t="s">
        <v>48</v>
      </c>
    </row>
    <row r="82" spans="1:63" x14ac:dyDescent="0.25">
      <c r="A82" s="26" t="s">
        <v>357</v>
      </c>
      <c r="B82" t="s">
        <v>279</v>
      </c>
      <c r="C82" t="s">
        <v>39</v>
      </c>
      <c r="D82" t="s">
        <v>0</v>
      </c>
      <c r="E82" t="s">
        <v>1</v>
      </c>
      <c r="F82" t="s">
        <v>1</v>
      </c>
      <c r="G82" t="s">
        <v>45</v>
      </c>
      <c r="H82" t="s">
        <v>54</v>
      </c>
      <c r="I82" t="s">
        <v>1</v>
      </c>
      <c r="J82" s="26">
        <v>16</v>
      </c>
      <c r="K82" t="s">
        <v>1</v>
      </c>
      <c r="L82" s="26">
        <v>156</v>
      </c>
      <c r="M82" s="63">
        <v>0.01</v>
      </c>
      <c r="N82" s="63">
        <v>0.01</v>
      </c>
      <c r="O82" s="63">
        <v>0.01</v>
      </c>
      <c r="P82" s="64">
        <v>0</v>
      </c>
      <c r="Q82" s="27">
        <v>55</v>
      </c>
      <c r="R82" s="26" t="s">
        <v>168</v>
      </c>
      <c r="S82" t="s">
        <v>3</v>
      </c>
      <c r="T82" s="1">
        <v>35</v>
      </c>
      <c r="U82" t="s">
        <v>46</v>
      </c>
      <c r="V82" t="s">
        <v>3</v>
      </c>
      <c r="W82" s="1">
        <v>7</v>
      </c>
      <c r="X82" s="27">
        <v>8</v>
      </c>
      <c r="Y82" t="s">
        <v>3</v>
      </c>
      <c r="Z82" s="26" t="s">
        <v>278</v>
      </c>
      <c r="AA82" s="26" t="s">
        <v>226</v>
      </c>
      <c r="AB82" s="26" t="s">
        <v>0</v>
      </c>
      <c r="AC82" s="26" t="s">
        <v>1</v>
      </c>
      <c r="AD82" s="26" t="s">
        <v>1</v>
      </c>
      <c r="AE82" s="26">
        <v>16</v>
      </c>
      <c r="AF82" t="s">
        <v>235</v>
      </c>
      <c r="AG82" s="26" t="s">
        <v>43</v>
      </c>
      <c r="AH82" s="26" t="s">
        <v>3</v>
      </c>
      <c r="AI82" s="26" t="s">
        <v>159</v>
      </c>
      <c r="AJ82" t="s">
        <v>3</v>
      </c>
      <c r="AK82" s="86" t="s">
        <v>384</v>
      </c>
      <c r="AL82" t="s">
        <v>3</v>
      </c>
      <c r="AM82" t="s">
        <v>3</v>
      </c>
      <c r="AN82" s="26" t="s">
        <v>162</v>
      </c>
      <c r="AO82" t="s">
        <v>48</v>
      </c>
      <c r="AP82" t="s">
        <v>3</v>
      </c>
      <c r="AQ82" t="s">
        <v>277</v>
      </c>
      <c r="AR82" t="s">
        <v>41</v>
      </c>
      <c r="AS82" t="s">
        <v>3</v>
      </c>
      <c r="AT82">
        <v>0.23</v>
      </c>
      <c r="AU82" t="s">
        <v>1</v>
      </c>
      <c r="AV82" t="s">
        <v>46</v>
      </c>
      <c r="AW82" t="s">
        <v>193</v>
      </c>
      <c r="AX82" t="s">
        <v>208</v>
      </c>
      <c r="AY82" t="s">
        <v>209</v>
      </c>
      <c r="AZ82" t="s">
        <v>48</v>
      </c>
      <c r="BA82" t="s">
        <v>48</v>
      </c>
      <c r="BB82" t="s">
        <v>48</v>
      </c>
      <c r="BC82" t="s">
        <v>48</v>
      </c>
      <c r="BD82" t="s">
        <v>48</v>
      </c>
      <c r="BE82" t="s">
        <v>48</v>
      </c>
      <c r="BF82" t="s">
        <v>48</v>
      </c>
      <c r="BG82" t="s">
        <v>48</v>
      </c>
      <c r="BH82" t="s">
        <v>48</v>
      </c>
      <c r="BI82" t="s">
        <v>48</v>
      </c>
      <c r="BJ82" t="s">
        <v>48</v>
      </c>
      <c r="BK82" t="s">
        <v>48</v>
      </c>
    </row>
    <row r="83" spans="1:63" x14ac:dyDescent="0.25">
      <c r="A83" s="26" t="s">
        <v>358</v>
      </c>
      <c r="B83" t="s">
        <v>279</v>
      </c>
      <c r="C83" t="s">
        <v>39</v>
      </c>
      <c r="D83" t="s">
        <v>0</v>
      </c>
      <c r="E83" t="s">
        <v>1</v>
      </c>
      <c r="F83" t="s">
        <v>1</v>
      </c>
      <c r="G83" t="s">
        <v>45</v>
      </c>
      <c r="H83" t="s">
        <v>54</v>
      </c>
      <c r="I83" t="s">
        <v>1</v>
      </c>
      <c r="J83" s="26">
        <v>6</v>
      </c>
      <c r="K83" t="s">
        <v>1</v>
      </c>
      <c r="L83" s="26">
        <v>147</v>
      </c>
      <c r="M83" s="26">
        <v>1.0999999999999999E-2</v>
      </c>
      <c r="N83" s="26">
        <v>1.0999999999999999E-2</v>
      </c>
      <c r="O83" s="26">
        <v>1.0999999999999999E-2</v>
      </c>
      <c r="P83" s="26">
        <v>0</v>
      </c>
      <c r="Q83" s="27">
        <v>55</v>
      </c>
      <c r="R83" s="26" t="s">
        <v>168</v>
      </c>
      <c r="S83" t="s">
        <v>3</v>
      </c>
      <c r="T83" s="1">
        <v>35</v>
      </c>
      <c r="U83" t="s">
        <v>46</v>
      </c>
      <c r="V83" t="s">
        <v>3</v>
      </c>
      <c r="W83" s="1">
        <v>7</v>
      </c>
      <c r="X83" s="27">
        <v>8</v>
      </c>
      <c r="Y83" t="s">
        <v>3</v>
      </c>
      <c r="Z83" s="26" t="s">
        <v>277</v>
      </c>
      <c r="AA83" s="26" t="s">
        <v>227</v>
      </c>
      <c r="AB83" s="26" t="s">
        <v>0</v>
      </c>
      <c r="AC83" s="26" t="s">
        <v>1</v>
      </c>
      <c r="AD83" s="26" t="s">
        <v>1</v>
      </c>
      <c r="AE83" s="26">
        <v>6</v>
      </c>
      <c r="AF83" s="26" t="s">
        <v>236</v>
      </c>
      <c r="AG83" s="26" t="s">
        <v>236</v>
      </c>
      <c r="AH83" t="s">
        <v>1</v>
      </c>
      <c r="AI83" t="s">
        <v>199</v>
      </c>
      <c r="AJ83" t="s">
        <v>3</v>
      </c>
      <c r="AK83" s="80" t="s">
        <v>200</v>
      </c>
      <c r="AL83" t="s">
        <v>3</v>
      </c>
      <c r="AM83" t="s">
        <v>1</v>
      </c>
      <c r="AN83" s="26" t="s">
        <v>236</v>
      </c>
      <c r="AO83" t="s">
        <v>3</v>
      </c>
      <c r="AP83" t="s">
        <v>3</v>
      </c>
      <c r="AQ83" t="s">
        <v>277</v>
      </c>
      <c r="AR83" t="s">
        <v>41</v>
      </c>
      <c r="AS83" t="s">
        <v>3</v>
      </c>
      <c r="AT83">
        <v>0.23</v>
      </c>
      <c r="AU83" t="s">
        <v>1</v>
      </c>
      <c r="AV83" t="s">
        <v>46</v>
      </c>
      <c r="AW83" t="s">
        <v>193</v>
      </c>
      <c r="AX83" t="s">
        <v>208</v>
      </c>
      <c r="AY83" t="s">
        <v>209</v>
      </c>
      <c r="AZ83" t="s">
        <v>1</v>
      </c>
      <c r="BA83" t="s">
        <v>1</v>
      </c>
      <c r="BB83" t="s">
        <v>3</v>
      </c>
      <c r="BC83" s="26" t="s">
        <v>236</v>
      </c>
      <c r="BD83" t="s">
        <v>1</v>
      </c>
      <c r="BE83" t="s">
        <v>199</v>
      </c>
      <c r="BF83" t="s">
        <v>3</v>
      </c>
      <c r="BG83" t="s">
        <v>218</v>
      </c>
      <c r="BH83" t="s">
        <v>209</v>
      </c>
      <c r="BI83" t="s">
        <v>1</v>
      </c>
      <c r="BJ83" t="s">
        <v>1</v>
      </c>
      <c r="BK83" t="s">
        <v>1</v>
      </c>
    </row>
    <row r="84" spans="1:63" x14ac:dyDescent="0.25">
      <c r="A84" s="26" t="s">
        <v>359</v>
      </c>
      <c r="B84" t="s">
        <v>279</v>
      </c>
      <c r="C84" t="s">
        <v>39</v>
      </c>
      <c r="D84" t="s">
        <v>0</v>
      </c>
      <c r="E84" t="s">
        <v>1</v>
      </c>
      <c r="F84" t="s">
        <v>1</v>
      </c>
      <c r="G84" t="s">
        <v>45</v>
      </c>
      <c r="H84" t="s">
        <v>54</v>
      </c>
      <c r="I84" t="s">
        <v>1</v>
      </c>
      <c r="J84" s="26">
        <v>8</v>
      </c>
      <c r="K84" t="s">
        <v>1</v>
      </c>
      <c r="L84" s="26">
        <v>152</v>
      </c>
      <c r="M84" s="26">
        <v>1.0999999999999999E-2</v>
      </c>
      <c r="N84" s="26">
        <v>1.0999999999999999E-2</v>
      </c>
      <c r="O84" s="26">
        <v>1.0999999999999999E-2</v>
      </c>
      <c r="P84" s="26">
        <v>0</v>
      </c>
      <c r="Q84" s="27">
        <v>55</v>
      </c>
      <c r="R84" s="26" t="s">
        <v>168</v>
      </c>
      <c r="S84" t="s">
        <v>3</v>
      </c>
      <c r="T84" s="1">
        <v>35</v>
      </c>
      <c r="U84" t="s">
        <v>46</v>
      </c>
      <c r="V84" t="s">
        <v>3</v>
      </c>
      <c r="W84" s="1">
        <v>7</v>
      </c>
      <c r="X84" s="27">
        <v>8</v>
      </c>
      <c r="Y84" t="s">
        <v>3</v>
      </c>
      <c r="Z84" s="26" t="s">
        <v>277</v>
      </c>
      <c r="AA84" s="26" t="s">
        <v>228</v>
      </c>
      <c r="AB84" s="26" t="s">
        <v>0</v>
      </c>
      <c r="AC84" s="26" t="s">
        <v>1</v>
      </c>
      <c r="AD84" s="26" t="s">
        <v>1</v>
      </c>
      <c r="AE84" s="26">
        <v>8</v>
      </c>
      <c r="AF84" s="26" t="s">
        <v>236</v>
      </c>
      <c r="AG84" s="26" t="s">
        <v>236</v>
      </c>
      <c r="AH84" t="s">
        <v>1</v>
      </c>
      <c r="AI84" t="s">
        <v>199</v>
      </c>
      <c r="AJ84" t="s">
        <v>3</v>
      </c>
      <c r="AK84" s="80" t="s">
        <v>200</v>
      </c>
      <c r="AL84" t="s">
        <v>3</v>
      </c>
      <c r="AM84" t="s">
        <v>1</v>
      </c>
      <c r="AN84" s="26" t="s">
        <v>236</v>
      </c>
      <c r="AO84" t="s">
        <v>3</v>
      </c>
      <c r="AP84" t="s">
        <v>3</v>
      </c>
      <c r="AQ84" t="s">
        <v>277</v>
      </c>
      <c r="AR84" t="s">
        <v>41</v>
      </c>
      <c r="AS84" t="s">
        <v>3</v>
      </c>
      <c r="AT84">
        <v>0.23</v>
      </c>
      <c r="AU84" t="s">
        <v>1</v>
      </c>
      <c r="AV84" t="s">
        <v>46</v>
      </c>
      <c r="AW84" t="s">
        <v>193</v>
      </c>
      <c r="AX84" t="s">
        <v>208</v>
      </c>
      <c r="AY84" t="s">
        <v>209</v>
      </c>
      <c r="AZ84" t="s">
        <v>1</v>
      </c>
      <c r="BA84" t="s">
        <v>1</v>
      </c>
      <c r="BB84" t="s">
        <v>3</v>
      </c>
      <c r="BC84" s="26" t="s">
        <v>236</v>
      </c>
      <c r="BD84" t="s">
        <v>1</v>
      </c>
      <c r="BE84" t="s">
        <v>199</v>
      </c>
      <c r="BF84" t="s">
        <v>3</v>
      </c>
      <c r="BG84" t="s">
        <v>218</v>
      </c>
      <c r="BH84" t="s">
        <v>209</v>
      </c>
      <c r="BI84" t="s">
        <v>1</v>
      </c>
      <c r="BJ84" t="s">
        <v>1</v>
      </c>
      <c r="BK84" t="s">
        <v>1</v>
      </c>
    </row>
    <row r="85" spans="1:63" x14ac:dyDescent="0.25">
      <c r="A85" s="26" t="s">
        <v>360</v>
      </c>
      <c r="B85" t="s">
        <v>279</v>
      </c>
      <c r="C85" t="s">
        <v>39</v>
      </c>
      <c r="D85" t="s">
        <v>0</v>
      </c>
      <c r="E85" t="s">
        <v>1</v>
      </c>
      <c r="F85" t="s">
        <v>1</v>
      </c>
      <c r="G85" t="s">
        <v>45</v>
      </c>
      <c r="H85" t="s">
        <v>54</v>
      </c>
      <c r="I85" t="s">
        <v>1</v>
      </c>
      <c r="J85" s="26">
        <v>12</v>
      </c>
      <c r="K85" t="s">
        <v>1</v>
      </c>
      <c r="L85" s="26">
        <v>159</v>
      </c>
      <c r="M85" s="26">
        <v>1.4E-2</v>
      </c>
      <c r="N85" s="26">
        <v>1.4E-2</v>
      </c>
      <c r="O85" s="26">
        <v>1.4E-2</v>
      </c>
      <c r="P85" s="26">
        <v>0</v>
      </c>
      <c r="Q85" s="27">
        <v>55</v>
      </c>
      <c r="R85" s="26" t="s">
        <v>168</v>
      </c>
      <c r="S85" t="s">
        <v>3</v>
      </c>
      <c r="T85" s="1">
        <v>35</v>
      </c>
      <c r="U85" t="s">
        <v>46</v>
      </c>
      <c r="V85" t="s">
        <v>3</v>
      </c>
      <c r="W85" s="1">
        <v>7</v>
      </c>
      <c r="X85" s="27">
        <v>8</v>
      </c>
      <c r="Y85" t="s">
        <v>3</v>
      </c>
      <c r="Z85" s="26" t="s">
        <v>278</v>
      </c>
      <c r="AA85" s="26" t="s">
        <v>229</v>
      </c>
      <c r="AB85" s="26" t="s">
        <v>0</v>
      </c>
      <c r="AC85" s="26" t="s">
        <v>1</v>
      </c>
      <c r="AD85" s="26" t="s">
        <v>1</v>
      </c>
      <c r="AE85" s="26">
        <v>12</v>
      </c>
      <c r="AF85" s="26" t="s">
        <v>236</v>
      </c>
      <c r="AG85" s="26" t="s">
        <v>236</v>
      </c>
      <c r="AH85" t="s">
        <v>1</v>
      </c>
      <c r="AI85" t="s">
        <v>199</v>
      </c>
      <c r="AJ85" t="s">
        <v>3</v>
      </c>
      <c r="AK85" s="80" t="s">
        <v>200</v>
      </c>
      <c r="AL85" t="s">
        <v>3</v>
      </c>
      <c r="AM85" t="s">
        <v>1</v>
      </c>
      <c r="AN85" s="26" t="s">
        <v>236</v>
      </c>
      <c r="AO85" t="s">
        <v>3</v>
      </c>
      <c r="AP85" t="s">
        <v>3</v>
      </c>
      <c r="AQ85" t="s">
        <v>277</v>
      </c>
      <c r="AR85" t="s">
        <v>41</v>
      </c>
      <c r="AS85" t="s">
        <v>3</v>
      </c>
      <c r="AT85">
        <v>0.23</v>
      </c>
      <c r="AU85" t="s">
        <v>1</v>
      </c>
      <c r="AV85" t="s">
        <v>46</v>
      </c>
      <c r="AW85" t="s">
        <v>193</v>
      </c>
      <c r="AX85" t="s">
        <v>208</v>
      </c>
      <c r="AY85" t="s">
        <v>209</v>
      </c>
      <c r="AZ85" t="s">
        <v>1</v>
      </c>
      <c r="BA85" t="s">
        <v>1</v>
      </c>
      <c r="BB85" t="s">
        <v>3</v>
      </c>
      <c r="BC85" s="26" t="s">
        <v>236</v>
      </c>
      <c r="BD85" t="s">
        <v>1</v>
      </c>
      <c r="BE85" t="s">
        <v>199</v>
      </c>
      <c r="BF85" t="s">
        <v>3</v>
      </c>
      <c r="BG85" t="s">
        <v>218</v>
      </c>
      <c r="BH85" t="s">
        <v>209</v>
      </c>
      <c r="BI85" t="s">
        <v>1</v>
      </c>
      <c r="BJ85" t="s">
        <v>1</v>
      </c>
      <c r="BK85" t="s">
        <v>1</v>
      </c>
    </row>
    <row r="86" spans="1:63" x14ac:dyDescent="0.25">
      <c r="A86" s="26" t="s">
        <v>361</v>
      </c>
      <c r="B86" t="s">
        <v>279</v>
      </c>
      <c r="C86" t="s">
        <v>39</v>
      </c>
      <c r="D86" t="s">
        <v>0</v>
      </c>
      <c r="E86" t="s">
        <v>1</v>
      </c>
      <c r="F86" t="s">
        <v>1</v>
      </c>
      <c r="G86" t="s">
        <v>45</v>
      </c>
      <c r="H86" t="s">
        <v>54</v>
      </c>
      <c r="I86" t="s">
        <v>1</v>
      </c>
      <c r="J86" s="26">
        <v>16</v>
      </c>
      <c r="K86" t="s">
        <v>1</v>
      </c>
      <c r="L86" s="26">
        <v>156</v>
      </c>
      <c r="M86" s="63">
        <v>0.01</v>
      </c>
      <c r="N86" s="63">
        <v>0.01</v>
      </c>
      <c r="O86" s="63">
        <v>0.01</v>
      </c>
      <c r="P86" s="64">
        <v>0</v>
      </c>
      <c r="Q86" s="27">
        <v>55</v>
      </c>
      <c r="R86" s="26" t="s">
        <v>168</v>
      </c>
      <c r="S86" t="s">
        <v>3</v>
      </c>
      <c r="T86" s="1">
        <v>35</v>
      </c>
      <c r="U86" t="s">
        <v>46</v>
      </c>
      <c r="V86" t="s">
        <v>3</v>
      </c>
      <c r="W86" s="1">
        <v>7</v>
      </c>
      <c r="X86" s="27">
        <v>8</v>
      </c>
      <c r="Y86" t="s">
        <v>3</v>
      </c>
      <c r="Z86" s="26" t="s">
        <v>278</v>
      </c>
      <c r="AA86" s="26" t="s">
        <v>230</v>
      </c>
      <c r="AB86" s="26" t="s">
        <v>0</v>
      </c>
      <c r="AC86" s="26" t="s">
        <v>1</v>
      </c>
      <c r="AD86" s="26" t="s">
        <v>1</v>
      </c>
      <c r="AE86" s="26">
        <v>16</v>
      </c>
      <c r="AF86" s="26" t="s">
        <v>236</v>
      </c>
      <c r="AG86" s="26" t="s">
        <v>236</v>
      </c>
      <c r="AH86" t="s">
        <v>1</v>
      </c>
      <c r="AI86" t="s">
        <v>199</v>
      </c>
      <c r="AJ86" t="s">
        <v>3</v>
      </c>
      <c r="AK86" s="80" t="s">
        <v>200</v>
      </c>
      <c r="AL86" t="s">
        <v>3</v>
      </c>
      <c r="AM86" t="s">
        <v>1</v>
      </c>
      <c r="AN86" s="26" t="s">
        <v>236</v>
      </c>
      <c r="AO86" t="s">
        <v>3</v>
      </c>
      <c r="AP86" t="s">
        <v>3</v>
      </c>
      <c r="AQ86" t="s">
        <v>277</v>
      </c>
      <c r="AR86" t="s">
        <v>41</v>
      </c>
      <c r="AS86" t="s">
        <v>3</v>
      </c>
      <c r="AT86">
        <v>0.23</v>
      </c>
      <c r="AU86" t="s">
        <v>1</v>
      </c>
      <c r="AV86" t="s">
        <v>46</v>
      </c>
      <c r="AW86" t="s">
        <v>193</v>
      </c>
      <c r="AX86" t="s">
        <v>208</v>
      </c>
      <c r="AY86" t="s">
        <v>209</v>
      </c>
      <c r="AZ86" t="s">
        <v>1</v>
      </c>
      <c r="BA86" t="s">
        <v>1</v>
      </c>
      <c r="BB86" t="s">
        <v>3</v>
      </c>
      <c r="BC86" s="26" t="s">
        <v>236</v>
      </c>
      <c r="BD86" t="s">
        <v>1</v>
      </c>
      <c r="BE86" t="s">
        <v>199</v>
      </c>
      <c r="BF86" t="s">
        <v>3</v>
      </c>
      <c r="BG86" t="s">
        <v>218</v>
      </c>
      <c r="BH86" t="s">
        <v>209</v>
      </c>
      <c r="BI86" t="s">
        <v>1</v>
      </c>
      <c r="BJ86" t="s">
        <v>1</v>
      </c>
      <c r="BK86" t="s">
        <v>1</v>
      </c>
    </row>
    <row r="87" spans="1:63" x14ac:dyDescent="0.25">
      <c r="A87" s="26" t="s">
        <v>362</v>
      </c>
      <c r="B87" t="s">
        <v>279</v>
      </c>
      <c r="C87" t="s">
        <v>39</v>
      </c>
      <c r="D87" t="s">
        <v>0</v>
      </c>
      <c r="E87" t="s">
        <v>1</v>
      </c>
      <c r="F87" t="s">
        <v>1</v>
      </c>
      <c r="G87" t="s">
        <v>45</v>
      </c>
      <c r="H87" t="s">
        <v>54</v>
      </c>
      <c r="I87" t="s">
        <v>1</v>
      </c>
      <c r="J87" s="26">
        <v>6</v>
      </c>
      <c r="K87" t="s">
        <v>1</v>
      </c>
      <c r="L87" s="26">
        <v>147</v>
      </c>
      <c r="M87" s="26">
        <v>1.0999999999999999E-2</v>
      </c>
      <c r="N87" s="26">
        <v>1.0999999999999999E-2</v>
      </c>
      <c r="O87" s="26">
        <v>1.0999999999999999E-2</v>
      </c>
      <c r="P87" s="26">
        <v>0</v>
      </c>
      <c r="Q87" s="27">
        <v>55</v>
      </c>
      <c r="R87" s="26" t="s">
        <v>168</v>
      </c>
      <c r="S87" t="s">
        <v>3</v>
      </c>
      <c r="T87" s="1">
        <v>35</v>
      </c>
      <c r="U87" t="s">
        <v>46</v>
      </c>
      <c r="V87" t="s">
        <v>3</v>
      </c>
      <c r="W87" s="1">
        <v>7</v>
      </c>
      <c r="X87" s="27">
        <v>8</v>
      </c>
      <c r="Y87" t="s">
        <v>3</v>
      </c>
      <c r="Z87" s="26" t="s">
        <v>277</v>
      </c>
      <c r="AA87" s="26" t="s">
        <v>231</v>
      </c>
      <c r="AB87" s="26" t="s">
        <v>0</v>
      </c>
      <c r="AC87" s="26" t="s">
        <v>1</v>
      </c>
      <c r="AD87" s="26" t="s">
        <v>1</v>
      </c>
      <c r="AE87" s="26">
        <v>6</v>
      </c>
      <c r="AF87" t="s">
        <v>235</v>
      </c>
      <c r="AG87" s="26" t="s">
        <v>43</v>
      </c>
      <c r="AH87" s="26" t="s">
        <v>3</v>
      </c>
      <c r="AI87" s="26" t="s">
        <v>5</v>
      </c>
      <c r="AJ87" t="s">
        <v>3</v>
      </c>
      <c r="AK87" s="87" t="s">
        <v>389</v>
      </c>
      <c r="AL87" t="s">
        <v>3</v>
      </c>
      <c r="AM87" t="s">
        <v>3</v>
      </c>
      <c r="AN87" s="26" t="s">
        <v>162</v>
      </c>
      <c r="AO87" t="s">
        <v>48</v>
      </c>
      <c r="AP87" t="s">
        <v>3</v>
      </c>
      <c r="AQ87" t="s">
        <v>277</v>
      </c>
      <c r="AR87" t="s">
        <v>41</v>
      </c>
      <c r="AS87" t="s">
        <v>3</v>
      </c>
      <c r="AT87">
        <v>0.23</v>
      </c>
      <c r="AU87" t="s">
        <v>1</v>
      </c>
      <c r="AV87" t="s">
        <v>46</v>
      </c>
      <c r="AW87" t="s">
        <v>48</v>
      </c>
      <c r="AX87" t="s">
        <v>48</v>
      </c>
      <c r="AY87" t="s">
        <v>209</v>
      </c>
      <c r="AZ87" t="s">
        <v>48</v>
      </c>
      <c r="BA87" t="s">
        <v>48</v>
      </c>
      <c r="BB87" t="s">
        <v>48</v>
      </c>
      <c r="BC87" t="s">
        <v>48</v>
      </c>
      <c r="BD87" t="s">
        <v>48</v>
      </c>
      <c r="BE87" t="s">
        <v>48</v>
      </c>
      <c r="BF87" t="s">
        <v>48</v>
      </c>
      <c r="BG87" t="s">
        <v>48</v>
      </c>
      <c r="BH87" t="s">
        <v>48</v>
      </c>
      <c r="BI87" t="s">
        <v>48</v>
      </c>
      <c r="BJ87" t="s">
        <v>48</v>
      </c>
      <c r="BK87" t="s">
        <v>48</v>
      </c>
    </row>
    <row r="88" spans="1:63" x14ac:dyDescent="0.25">
      <c r="A88" s="26" t="s">
        <v>363</v>
      </c>
      <c r="B88" t="s">
        <v>279</v>
      </c>
      <c r="C88" t="s">
        <v>39</v>
      </c>
      <c r="D88" t="s">
        <v>0</v>
      </c>
      <c r="E88" t="s">
        <v>1</v>
      </c>
      <c r="F88" t="s">
        <v>1</v>
      </c>
      <c r="G88" t="s">
        <v>45</v>
      </c>
      <c r="H88" t="s">
        <v>54</v>
      </c>
      <c r="I88" t="s">
        <v>1</v>
      </c>
      <c r="J88" s="26">
        <v>8</v>
      </c>
      <c r="K88" t="s">
        <v>1</v>
      </c>
      <c r="L88" s="26">
        <v>152</v>
      </c>
      <c r="M88" s="26">
        <v>1.0999999999999999E-2</v>
      </c>
      <c r="N88" s="26">
        <v>1.0999999999999999E-2</v>
      </c>
      <c r="O88" s="26">
        <v>1.0999999999999999E-2</v>
      </c>
      <c r="P88" s="26">
        <v>0</v>
      </c>
      <c r="Q88" s="27">
        <v>55</v>
      </c>
      <c r="R88" s="26" t="s">
        <v>168</v>
      </c>
      <c r="S88" t="s">
        <v>3</v>
      </c>
      <c r="T88" s="1">
        <v>35</v>
      </c>
      <c r="U88" t="s">
        <v>46</v>
      </c>
      <c r="V88" t="s">
        <v>3</v>
      </c>
      <c r="W88" s="1">
        <v>7</v>
      </c>
      <c r="X88" s="27">
        <v>8</v>
      </c>
      <c r="Y88" t="s">
        <v>3</v>
      </c>
      <c r="Z88" s="26" t="s">
        <v>277</v>
      </c>
      <c r="AA88" s="26" t="s">
        <v>232</v>
      </c>
      <c r="AB88" s="26" t="s">
        <v>0</v>
      </c>
      <c r="AC88" s="26" t="s">
        <v>1</v>
      </c>
      <c r="AD88" s="26" t="s">
        <v>1</v>
      </c>
      <c r="AE88" s="26">
        <v>8</v>
      </c>
      <c r="AF88" t="s">
        <v>235</v>
      </c>
      <c r="AG88" s="26" t="s">
        <v>43</v>
      </c>
      <c r="AH88" s="26" t="s">
        <v>3</v>
      </c>
      <c r="AI88" s="26" t="s">
        <v>5</v>
      </c>
      <c r="AJ88" t="s">
        <v>3</v>
      </c>
      <c r="AK88" s="87" t="s">
        <v>389</v>
      </c>
      <c r="AL88" t="s">
        <v>3</v>
      </c>
      <c r="AM88" t="s">
        <v>3</v>
      </c>
      <c r="AN88" s="26" t="s">
        <v>162</v>
      </c>
      <c r="AO88" t="s">
        <v>48</v>
      </c>
      <c r="AP88" t="s">
        <v>3</v>
      </c>
      <c r="AQ88" t="s">
        <v>277</v>
      </c>
      <c r="AR88" t="s">
        <v>41</v>
      </c>
      <c r="AS88" t="s">
        <v>3</v>
      </c>
      <c r="AT88">
        <v>0.23</v>
      </c>
      <c r="AU88" t="s">
        <v>1</v>
      </c>
      <c r="AV88" t="s">
        <v>46</v>
      </c>
      <c r="AW88" t="s">
        <v>48</v>
      </c>
      <c r="AX88" t="s">
        <v>48</v>
      </c>
      <c r="AY88" t="s">
        <v>209</v>
      </c>
      <c r="AZ88" t="s">
        <v>48</v>
      </c>
      <c r="BA88" t="s">
        <v>48</v>
      </c>
      <c r="BB88" t="s">
        <v>48</v>
      </c>
      <c r="BC88" t="s">
        <v>48</v>
      </c>
      <c r="BD88" t="s">
        <v>48</v>
      </c>
      <c r="BE88" t="s">
        <v>48</v>
      </c>
      <c r="BF88" t="s">
        <v>48</v>
      </c>
      <c r="BG88" t="s">
        <v>48</v>
      </c>
      <c r="BH88" t="s">
        <v>48</v>
      </c>
      <c r="BI88" t="s">
        <v>48</v>
      </c>
      <c r="BJ88" t="s">
        <v>48</v>
      </c>
      <c r="BK88" t="s">
        <v>48</v>
      </c>
    </row>
    <row r="89" spans="1:63" x14ac:dyDescent="0.25">
      <c r="A89" s="26" t="s">
        <v>364</v>
      </c>
      <c r="B89" t="s">
        <v>279</v>
      </c>
      <c r="C89" t="s">
        <v>39</v>
      </c>
      <c r="D89" t="s">
        <v>0</v>
      </c>
      <c r="E89" t="s">
        <v>1</v>
      </c>
      <c r="F89" t="s">
        <v>1</v>
      </c>
      <c r="G89" t="s">
        <v>45</v>
      </c>
      <c r="H89" t="s">
        <v>54</v>
      </c>
      <c r="I89" t="s">
        <v>1</v>
      </c>
      <c r="J89" s="26">
        <v>12</v>
      </c>
      <c r="K89" t="s">
        <v>1</v>
      </c>
      <c r="L89" s="26">
        <v>159</v>
      </c>
      <c r="M89" s="26">
        <v>1.4E-2</v>
      </c>
      <c r="N89" s="26">
        <v>1.4E-2</v>
      </c>
      <c r="O89" s="26">
        <v>1.4E-2</v>
      </c>
      <c r="P89" s="26">
        <v>0</v>
      </c>
      <c r="Q89" s="27">
        <v>55</v>
      </c>
      <c r="R89" s="26" t="s">
        <v>168</v>
      </c>
      <c r="S89" t="s">
        <v>3</v>
      </c>
      <c r="T89" s="1">
        <v>35</v>
      </c>
      <c r="U89" t="s">
        <v>46</v>
      </c>
      <c r="V89" t="s">
        <v>3</v>
      </c>
      <c r="W89" s="1">
        <v>7</v>
      </c>
      <c r="X89" s="27">
        <v>8</v>
      </c>
      <c r="Y89" t="s">
        <v>3</v>
      </c>
      <c r="Z89" s="26" t="s">
        <v>278</v>
      </c>
      <c r="AA89" s="26" t="s">
        <v>233</v>
      </c>
      <c r="AB89" s="26" t="s">
        <v>0</v>
      </c>
      <c r="AC89" s="26" t="s">
        <v>1</v>
      </c>
      <c r="AD89" s="26" t="s">
        <v>1</v>
      </c>
      <c r="AE89" s="26">
        <v>12</v>
      </c>
      <c r="AF89" t="s">
        <v>235</v>
      </c>
      <c r="AG89" s="26" t="s">
        <v>43</v>
      </c>
      <c r="AH89" s="26" t="s">
        <v>3</v>
      </c>
      <c r="AI89" s="26" t="s">
        <v>159</v>
      </c>
      <c r="AJ89" t="s">
        <v>3</v>
      </c>
      <c r="AK89" s="86" t="s">
        <v>385</v>
      </c>
      <c r="AL89" t="s">
        <v>3</v>
      </c>
      <c r="AM89" t="s">
        <v>3</v>
      </c>
      <c r="AN89" s="26" t="s">
        <v>162</v>
      </c>
      <c r="AO89" t="s">
        <v>48</v>
      </c>
      <c r="AP89" t="s">
        <v>3</v>
      </c>
      <c r="AQ89" t="s">
        <v>277</v>
      </c>
      <c r="AR89" t="s">
        <v>41</v>
      </c>
      <c r="AS89" t="s">
        <v>3</v>
      </c>
      <c r="AT89">
        <v>0.23</v>
      </c>
      <c r="AU89" t="s">
        <v>1</v>
      </c>
      <c r="AV89" t="s">
        <v>46</v>
      </c>
      <c r="AW89" t="s">
        <v>48</v>
      </c>
      <c r="AX89" t="s">
        <v>48</v>
      </c>
      <c r="AY89" t="s">
        <v>209</v>
      </c>
      <c r="AZ89" t="s">
        <v>48</v>
      </c>
      <c r="BA89" t="s">
        <v>48</v>
      </c>
      <c r="BB89" t="s">
        <v>48</v>
      </c>
      <c r="BC89" t="s">
        <v>48</v>
      </c>
      <c r="BD89" t="s">
        <v>48</v>
      </c>
      <c r="BE89" t="s">
        <v>48</v>
      </c>
      <c r="BF89" t="s">
        <v>48</v>
      </c>
      <c r="BG89" t="s">
        <v>48</v>
      </c>
      <c r="BH89" t="s">
        <v>48</v>
      </c>
      <c r="BI89" t="s">
        <v>48</v>
      </c>
      <c r="BJ89" t="s">
        <v>48</v>
      </c>
      <c r="BK89" t="s">
        <v>48</v>
      </c>
    </row>
    <row r="90" spans="1:63" x14ac:dyDescent="0.25">
      <c r="A90" s="26" t="s">
        <v>365</v>
      </c>
      <c r="B90" t="s">
        <v>279</v>
      </c>
      <c r="C90" t="s">
        <v>39</v>
      </c>
      <c r="D90" t="s">
        <v>0</v>
      </c>
      <c r="E90" t="s">
        <v>1</v>
      </c>
      <c r="F90" t="s">
        <v>1</v>
      </c>
      <c r="G90" t="s">
        <v>45</v>
      </c>
      <c r="H90" t="s">
        <v>54</v>
      </c>
      <c r="I90" t="s">
        <v>1</v>
      </c>
      <c r="J90" s="26">
        <v>16</v>
      </c>
      <c r="K90" t="s">
        <v>1</v>
      </c>
      <c r="L90" s="26">
        <v>156</v>
      </c>
      <c r="M90" s="63">
        <v>0.01</v>
      </c>
      <c r="N90" s="63">
        <v>0.01</v>
      </c>
      <c r="O90" s="63">
        <v>0.01</v>
      </c>
      <c r="P90" s="64">
        <v>0</v>
      </c>
      <c r="Q90" s="27">
        <v>55</v>
      </c>
      <c r="R90" s="26" t="s">
        <v>168</v>
      </c>
      <c r="S90" t="s">
        <v>3</v>
      </c>
      <c r="T90" s="1">
        <v>35</v>
      </c>
      <c r="U90" t="s">
        <v>46</v>
      </c>
      <c r="V90" t="s">
        <v>3</v>
      </c>
      <c r="W90" s="1">
        <v>7</v>
      </c>
      <c r="X90" s="27">
        <v>8</v>
      </c>
      <c r="Y90" t="s">
        <v>3</v>
      </c>
      <c r="Z90" s="26" t="s">
        <v>278</v>
      </c>
      <c r="AA90" s="26" t="s">
        <v>234</v>
      </c>
      <c r="AB90" s="26" t="s">
        <v>0</v>
      </c>
      <c r="AC90" s="26" t="s">
        <v>1</v>
      </c>
      <c r="AD90" s="26" t="s">
        <v>1</v>
      </c>
      <c r="AE90" s="26">
        <v>16</v>
      </c>
      <c r="AF90" t="s">
        <v>235</v>
      </c>
      <c r="AG90" s="26" t="s">
        <v>43</v>
      </c>
      <c r="AH90" s="26" t="s">
        <v>3</v>
      </c>
      <c r="AI90" s="26" t="s">
        <v>159</v>
      </c>
      <c r="AJ90" t="s">
        <v>3</v>
      </c>
      <c r="AK90" s="86" t="s">
        <v>386</v>
      </c>
      <c r="AL90" t="s">
        <v>3</v>
      </c>
      <c r="AM90" t="s">
        <v>3</v>
      </c>
      <c r="AN90" s="26" t="s">
        <v>162</v>
      </c>
      <c r="AO90" t="s">
        <v>48</v>
      </c>
      <c r="AP90" t="s">
        <v>3</v>
      </c>
      <c r="AQ90" t="s">
        <v>277</v>
      </c>
      <c r="AR90" t="s">
        <v>41</v>
      </c>
      <c r="AS90" t="s">
        <v>3</v>
      </c>
      <c r="AT90">
        <v>0.23</v>
      </c>
      <c r="AU90" t="s">
        <v>1</v>
      </c>
      <c r="AV90" t="s">
        <v>46</v>
      </c>
      <c r="AW90" t="s">
        <v>48</v>
      </c>
      <c r="AX90" t="s">
        <v>48</v>
      </c>
      <c r="AY90" t="s">
        <v>209</v>
      </c>
      <c r="AZ90" t="s">
        <v>48</v>
      </c>
      <c r="BA90" t="s">
        <v>48</v>
      </c>
      <c r="BB90" t="s">
        <v>48</v>
      </c>
      <c r="BC90" t="s">
        <v>48</v>
      </c>
      <c r="BD90" t="s">
        <v>48</v>
      </c>
      <c r="BE90" t="s">
        <v>48</v>
      </c>
      <c r="BF90" t="s">
        <v>48</v>
      </c>
      <c r="BG90" t="s">
        <v>48</v>
      </c>
      <c r="BH90" t="s">
        <v>48</v>
      </c>
      <c r="BI90" t="s">
        <v>48</v>
      </c>
      <c r="BJ90" t="s">
        <v>48</v>
      </c>
      <c r="BK90" t="s">
        <v>48</v>
      </c>
    </row>
    <row r="91" spans="1:63" x14ac:dyDescent="0.25">
      <c r="A91" s="91" t="s">
        <v>390</v>
      </c>
      <c r="B91" t="s">
        <v>279</v>
      </c>
      <c r="C91" t="s">
        <v>39</v>
      </c>
      <c r="D91" t="s">
        <v>0</v>
      </c>
      <c r="E91" t="s">
        <v>1</v>
      </c>
      <c r="F91" t="s">
        <v>1</v>
      </c>
      <c r="G91" t="s">
        <v>2</v>
      </c>
      <c r="H91" t="s">
        <v>54</v>
      </c>
      <c r="I91" t="s">
        <v>1</v>
      </c>
      <c r="J91">
        <v>4.42</v>
      </c>
      <c r="K91" t="s">
        <v>1</v>
      </c>
      <c r="L91">
        <v>128</v>
      </c>
      <c r="M91" s="26">
        <v>1.0999999999999999E-2</v>
      </c>
      <c r="N91" s="26">
        <v>0</v>
      </c>
      <c r="O91" s="26">
        <v>1.0999999999999999E-2</v>
      </c>
      <c r="P91" s="26">
        <v>0</v>
      </c>
      <c r="Q91" s="27">
        <v>55</v>
      </c>
      <c r="R91" s="26" t="s">
        <v>168</v>
      </c>
      <c r="S91" t="s">
        <v>3</v>
      </c>
      <c r="T91" s="1">
        <v>35</v>
      </c>
      <c r="U91" t="s">
        <v>48</v>
      </c>
      <c r="V91" t="s">
        <v>3</v>
      </c>
      <c r="W91" s="1">
        <v>7</v>
      </c>
      <c r="X91" s="1">
        <v>8</v>
      </c>
      <c r="Y91" t="s">
        <v>48</v>
      </c>
      <c r="Z91" t="s">
        <v>48</v>
      </c>
      <c r="AA91" t="str">
        <f>A91</f>
        <v>Compress 3400iAWS 4 ORE-S</v>
      </c>
      <c r="AB91" t="s">
        <v>0</v>
      </c>
      <c r="AC91" t="s">
        <v>1</v>
      </c>
      <c r="AD91" t="s">
        <v>1</v>
      </c>
      <c r="AE91">
        <v>4.42</v>
      </c>
      <c r="AF91" t="s">
        <v>3</v>
      </c>
      <c r="AG91" s="26" t="s">
        <v>236</v>
      </c>
      <c r="AH91" t="s">
        <v>1</v>
      </c>
      <c r="AI91" t="s">
        <v>199</v>
      </c>
      <c r="AJ91" t="s">
        <v>3</v>
      </c>
      <c r="AK91" s="80" t="s">
        <v>200</v>
      </c>
      <c r="AL91" t="s">
        <v>3</v>
      </c>
      <c r="AM91" t="s">
        <v>1</v>
      </c>
      <c r="AN91" s="26" t="s">
        <v>236</v>
      </c>
      <c r="AO91" t="s">
        <v>3</v>
      </c>
      <c r="AP91" t="s">
        <v>3</v>
      </c>
      <c r="AQ91" t="s">
        <v>40</v>
      </c>
      <c r="AR91" t="s">
        <v>41</v>
      </c>
      <c r="AS91" t="s">
        <v>3</v>
      </c>
      <c r="AT91">
        <v>0.23</v>
      </c>
      <c r="AU91" t="s">
        <v>1</v>
      </c>
      <c r="AV91" t="s">
        <v>48</v>
      </c>
      <c r="AW91" t="s">
        <v>193</v>
      </c>
      <c r="AX91" t="s">
        <v>423</v>
      </c>
      <c r="AY91" t="s">
        <v>209</v>
      </c>
      <c r="AZ91" t="s">
        <v>1</v>
      </c>
      <c r="BA91" t="s">
        <v>1</v>
      </c>
      <c r="BB91" t="s">
        <v>3</v>
      </c>
      <c r="BC91" s="26" t="s">
        <v>236</v>
      </c>
      <c r="BD91" t="s">
        <v>1</v>
      </c>
      <c r="BE91" t="s">
        <v>199</v>
      </c>
      <c r="BF91" t="s">
        <v>3</v>
      </c>
      <c r="BG91" t="s">
        <v>218</v>
      </c>
      <c r="BH91" t="s">
        <v>209</v>
      </c>
      <c r="BI91" t="s">
        <v>1</v>
      </c>
      <c r="BJ91" t="s">
        <v>1</v>
      </c>
      <c r="BK91" t="s">
        <v>1</v>
      </c>
    </row>
    <row r="92" spans="1:63" x14ac:dyDescent="0.25">
      <c r="A92" t="s">
        <v>391</v>
      </c>
      <c r="B92" t="s">
        <v>279</v>
      </c>
      <c r="C92" t="s">
        <v>39</v>
      </c>
      <c r="D92" t="s">
        <v>0</v>
      </c>
      <c r="E92" t="s">
        <v>1</v>
      </c>
      <c r="F92" t="s">
        <v>1</v>
      </c>
      <c r="G92" t="s">
        <v>2</v>
      </c>
      <c r="H92" t="s">
        <v>54</v>
      </c>
      <c r="I92" t="s">
        <v>1</v>
      </c>
      <c r="J92">
        <v>4.42</v>
      </c>
      <c r="K92" t="s">
        <v>1</v>
      </c>
      <c r="L92">
        <v>128</v>
      </c>
      <c r="M92" s="26">
        <v>1.0999999999999999E-2</v>
      </c>
      <c r="N92" s="26">
        <v>0</v>
      </c>
      <c r="O92" s="26">
        <v>1.0999999999999999E-2</v>
      </c>
      <c r="P92" s="26">
        <v>0</v>
      </c>
      <c r="Q92" s="27">
        <v>55</v>
      </c>
      <c r="R92" s="26" t="s">
        <v>168</v>
      </c>
      <c r="S92" t="s">
        <v>3</v>
      </c>
      <c r="T92" s="1">
        <v>35</v>
      </c>
      <c r="U92" t="s">
        <v>48</v>
      </c>
      <c r="V92" t="s">
        <v>3</v>
      </c>
      <c r="W92" s="1">
        <v>7</v>
      </c>
      <c r="X92" s="1">
        <v>8</v>
      </c>
      <c r="Y92" t="s">
        <v>48</v>
      </c>
      <c r="Z92" t="s">
        <v>48</v>
      </c>
      <c r="AA92" t="str">
        <f t="shared" ref="AA92" si="21">A92</f>
        <v xml:space="preserve"> Compress 3400iAWS 4 ORE-S + HR300</v>
      </c>
      <c r="AB92" t="s">
        <v>0</v>
      </c>
      <c r="AC92" t="s">
        <v>1</v>
      </c>
      <c r="AD92" t="s">
        <v>1</v>
      </c>
      <c r="AE92">
        <v>4.42</v>
      </c>
      <c r="AF92" t="s">
        <v>3</v>
      </c>
      <c r="AG92" t="s">
        <v>43</v>
      </c>
      <c r="AH92" t="s">
        <v>3</v>
      </c>
      <c r="AI92" t="s">
        <v>159</v>
      </c>
      <c r="AJ92" t="s">
        <v>3</v>
      </c>
      <c r="AK92" s="80" t="s">
        <v>424</v>
      </c>
      <c r="AL92" t="s">
        <v>3</v>
      </c>
      <c r="AM92" t="s">
        <v>3</v>
      </c>
      <c r="AN92" t="s">
        <v>162</v>
      </c>
      <c r="AO92" t="s">
        <v>48</v>
      </c>
      <c r="AP92" t="s">
        <v>3</v>
      </c>
      <c r="AQ92" t="s">
        <v>40</v>
      </c>
      <c r="AR92" t="s">
        <v>41</v>
      </c>
      <c r="AS92" t="s">
        <v>3</v>
      </c>
      <c r="AT92">
        <v>0.23</v>
      </c>
      <c r="AU92" t="s">
        <v>1</v>
      </c>
      <c r="AV92" t="s">
        <v>48</v>
      </c>
      <c r="AW92" t="s">
        <v>48</v>
      </c>
      <c r="AX92" t="s">
        <v>48</v>
      </c>
      <c r="AY92" t="s">
        <v>209</v>
      </c>
      <c r="AZ92" t="s">
        <v>48</v>
      </c>
      <c r="BA92" t="s">
        <v>48</v>
      </c>
      <c r="BB92" t="s">
        <v>48</v>
      </c>
      <c r="BC92" t="s">
        <v>48</v>
      </c>
      <c r="BD92" t="s">
        <v>48</v>
      </c>
      <c r="BE92" t="s">
        <v>48</v>
      </c>
      <c r="BF92" t="s">
        <v>48</v>
      </c>
      <c r="BG92" t="s">
        <v>48</v>
      </c>
      <c r="BH92" t="s">
        <v>48</v>
      </c>
      <c r="BI92" t="s">
        <v>48</v>
      </c>
      <c r="BJ92" t="s">
        <v>48</v>
      </c>
      <c r="BK92" t="s">
        <v>48</v>
      </c>
    </row>
    <row r="93" spans="1:63" x14ac:dyDescent="0.25">
      <c r="A93" s="91" t="s">
        <v>392</v>
      </c>
      <c r="B93" t="s">
        <v>279</v>
      </c>
      <c r="C93" t="s">
        <v>39</v>
      </c>
      <c r="D93" t="s">
        <v>0</v>
      </c>
      <c r="E93" t="s">
        <v>1</v>
      </c>
      <c r="F93" t="s">
        <v>1</v>
      </c>
      <c r="G93" t="s">
        <v>2</v>
      </c>
      <c r="H93" t="s">
        <v>54</v>
      </c>
      <c r="I93" t="s">
        <v>1</v>
      </c>
      <c r="J93">
        <v>6.15</v>
      </c>
      <c r="K93" t="s">
        <v>1</v>
      </c>
      <c r="L93">
        <v>124</v>
      </c>
      <c r="M93" s="26">
        <v>1.0999999999999999E-2</v>
      </c>
      <c r="N93" s="26">
        <v>0</v>
      </c>
      <c r="O93" s="26">
        <v>1.0999999999999999E-2</v>
      </c>
      <c r="P93" s="26">
        <v>0</v>
      </c>
      <c r="Q93" s="27">
        <v>55</v>
      </c>
      <c r="R93" s="26" t="s">
        <v>168</v>
      </c>
      <c r="S93" t="s">
        <v>3</v>
      </c>
      <c r="T93" s="1">
        <v>35</v>
      </c>
      <c r="U93" t="s">
        <v>48</v>
      </c>
      <c r="V93" t="s">
        <v>3</v>
      </c>
      <c r="W93" s="1">
        <v>7</v>
      </c>
      <c r="X93" s="1">
        <v>8</v>
      </c>
      <c r="Y93" t="s">
        <v>48</v>
      </c>
      <c r="Z93" t="s">
        <v>48</v>
      </c>
      <c r="AA93" t="str">
        <f>A93</f>
        <v>Compress 3400iAWS 6 ORE-S</v>
      </c>
      <c r="AB93" t="s">
        <v>0</v>
      </c>
      <c r="AC93" t="s">
        <v>1</v>
      </c>
      <c r="AD93" t="s">
        <v>1</v>
      </c>
      <c r="AE93">
        <v>6.15</v>
      </c>
      <c r="AF93" t="s">
        <v>3</v>
      </c>
      <c r="AG93" s="26" t="s">
        <v>236</v>
      </c>
      <c r="AH93" t="s">
        <v>1</v>
      </c>
      <c r="AI93" t="s">
        <v>199</v>
      </c>
      <c r="AJ93" t="s">
        <v>3</v>
      </c>
      <c r="AK93" s="80" t="s">
        <v>200</v>
      </c>
      <c r="AL93" t="s">
        <v>3</v>
      </c>
      <c r="AM93" t="s">
        <v>1</v>
      </c>
      <c r="AN93" s="26" t="s">
        <v>236</v>
      </c>
      <c r="AO93" t="s">
        <v>3</v>
      </c>
      <c r="AP93" t="s">
        <v>3</v>
      </c>
      <c r="AQ93" t="s">
        <v>40</v>
      </c>
      <c r="AR93" t="s">
        <v>41</v>
      </c>
      <c r="AS93" t="s">
        <v>3</v>
      </c>
      <c r="AT93">
        <v>0.23</v>
      </c>
      <c r="AU93" t="s">
        <v>1</v>
      </c>
      <c r="AV93" t="s">
        <v>48</v>
      </c>
      <c r="AW93" t="s">
        <v>193</v>
      </c>
      <c r="AX93" t="s">
        <v>423</v>
      </c>
      <c r="AY93" t="s">
        <v>209</v>
      </c>
      <c r="AZ93" t="s">
        <v>1</v>
      </c>
      <c r="BA93" t="s">
        <v>1</v>
      </c>
      <c r="BB93" t="s">
        <v>3</v>
      </c>
      <c r="BC93" s="26" t="s">
        <v>236</v>
      </c>
      <c r="BD93" t="s">
        <v>1</v>
      </c>
      <c r="BE93" t="s">
        <v>199</v>
      </c>
      <c r="BF93" t="s">
        <v>3</v>
      </c>
      <c r="BG93" t="s">
        <v>218</v>
      </c>
      <c r="BH93" t="s">
        <v>209</v>
      </c>
      <c r="BI93" t="s">
        <v>1</v>
      </c>
      <c r="BJ93" t="s">
        <v>1</v>
      </c>
      <c r="BK93" t="s">
        <v>1</v>
      </c>
    </row>
    <row r="94" spans="1:63" x14ac:dyDescent="0.25">
      <c r="A94" t="s">
        <v>393</v>
      </c>
      <c r="B94" t="s">
        <v>279</v>
      </c>
      <c r="C94" t="s">
        <v>39</v>
      </c>
      <c r="D94" t="s">
        <v>0</v>
      </c>
      <c r="E94" t="s">
        <v>1</v>
      </c>
      <c r="F94" t="s">
        <v>1</v>
      </c>
      <c r="G94" t="s">
        <v>2</v>
      </c>
      <c r="H94" t="s">
        <v>54</v>
      </c>
      <c r="I94" t="s">
        <v>1</v>
      </c>
      <c r="J94">
        <v>6.15</v>
      </c>
      <c r="K94" t="s">
        <v>1</v>
      </c>
      <c r="L94">
        <v>124</v>
      </c>
      <c r="M94" s="26">
        <v>1.0999999999999999E-2</v>
      </c>
      <c r="N94" s="26">
        <v>0</v>
      </c>
      <c r="O94" s="26">
        <v>1.0999999999999999E-2</v>
      </c>
      <c r="P94" s="26">
        <v>0</v>
      </c>
      <c r="Q94" s="27">
        <v>55</v>
      </c>
      <c r="R94" s="26" t="s">
        <v>168</v>
      </c>
      <c r="S94" t="s">
        <v>3</v>
      </c>
      <c r="T94" s="1">
        <v>35</v>
      </c>
      <c r="U94" t="s">
        <v>48</v>
      </c>
      <c r="V94" t="s">
        <v>3</v>
      </c>
      <c r="W94" s="1">
        <v>7</v>
      </c>
      <c r="X94" s="1">
        <v>8</v>
      </c>
      <c r="Y94" t="s">
        <v>48</v>
      </c>
      <c r="Z94" t="s">
        <v>48</v>
      </c>
      <c r="AA94" t="str">
        <f t="shared" ref="AA94" si="22">A94</f>
        <v xml:space="preserve"> Compress 3400iAWS 6 ORE-S + HR300</v>
      </c>
      <c r="AB94" t="s">
        <v>0</v>
      </c>
      <c r="AC94" t="s">
        <v>1</v>
      </c>
      <c r="AD94" t="s">
        <v>1</v>
      </c>
      <c r="AE94">
        <v>6.15</v>
      </c>
      <c r="AF94" t="s">
        <v>3</v>
      </c>
      <c r="AG94" t="s">
        <v>43</v>
      </c>
      <c r="AH94" t="s">
        <v>3</v>
      </c>
      <c r="AI94" t="s">
        <v>159</v>
      </c>
      <c r="AJ94" t="s">
        <v>3</v>
      </c>
      <c r="AK94" s="80" t="s">
        <v>371</v>
      </c>
      <c r="AL94" t="s">
        <v>3</v>
      </c>
      <c r="AM94" t="s">
        <v>3</v>
      </c>
      <c r="AN94" t="s">
        <v>162</v>
      </c>
      <c r="AO94" t="s">
        <v>48</v>
      </c>
      <c r="AP94" t="s">
        <v>3</v>
      </c>
      <c r="AQ94" t="s">
        <v>40</v>
      </c>
      <c r="AR94" t="s">
        <v>41</v>
      </c>
      <c r="AS94" t="s">
        <v>3</v>
      </c>
      <c r="AT94">
        <v>0.23</v>
      </c>
      <c r="AU94" t="s">
        <v>1</v>
      </c>
      <c r="AV94" t="s">
        <v>48</v>
      </c>
      <c r="AW94" t="s">
        <v>48</v>
      </c>
      <c r="AX94" t="s">
        <v>48</v>
      </c>
      <c r="AY94" t="s">
        <v>209</v>
      </c>
      <c r="AZ94" t="s">
        <v>48</v>
      </c>
      <c r="BA94" t="s">
        <v>48</v>
      </c>
      <c r="BB94" t="s">
        <v>48</v>
      </c>
      <c r="BC94" t="s">
        <v>48</v>
      </c>
      <c r="BD94" t="s">
        <v>48</v>
      </c>
      <c r="BE94" t="s">
        <v>48</v>
      </c>
      <c r="BF94" t="s">
        <v>48</v>
      </c>
      <c r="BG94" t="s">
        <v>48</v>
      </c>
      <c r="BH94" t="s">
        <v>48</v>
      </c>
      <c r="BI94" t="s">
        <v>48</v>
      </c>
      <c r="BJ94" t="s">
        <v>48</v>
      </c>
      <c r="BK94" t="s">
        <v>48</v>
      </c>
    </row>
    <row r="95" spans="1:63" x14ac:dyDescent="0.25">
      <c r="A95" s="91" t="s">
        <v>394</v>
      </c>
      <c r="B95" t="s">
        <v>279</v>
      </c>
      <c r="C95" t="s">
        <v>39</v>
      </c>
      <c r="D95" t="s">
        <v>0</v>
      </c>
      <c r="E95" t="s">
        <v>1</v>
      </c>
      <c r="F95" t="s">
        <v>1</v>
      </c>
      <c r="G95" t="s">
        <v>2</v>
      </c>
      <c r="H95" t="s">
        <v>54</v>
      </c>
      <c r="I95" t="s">
        <v>1</v>
      </c>
      <c r="J95">
        <v>8.02</v>
      </c>
      <c r="K95" t="s">
        <v>1</v>
      </c>
      <c r="L95">
        <v>128</v>
      </c>
      <c r="M95" s="26">
        <v>1.0999999999999999E-2</v>
      </c>
      <c r="N95" s="26">
        <v>0</v>
      </c>
      <c r="O95" s="26">
        <v>1.0999999999999999E-2</v>
      </c>
      <c r="P95" s="26">
        <v>0</v>
      </c>
      <c r="Q95" s="27">
        <v>55</v>
      </c>
      <c r="R95" s="26" t="s">
        <v>168</v>
      </c>
      <c r="S95" t="s">
        <v>3</v>
      </c>
      <c r="T95" s="1">
        <v>35</v>
      </c>
      <c r="U95" t="s">
        <v>48</v>
      </c>
      <c r="V95" t="s">
        <v>3</v>
      </c>
      <c r="W95" s="1">
        <v>7</v>
      </c>
      <c r="X95" s="1">
        <v>8</v>
      </c>
      <c r="Y95" t="s">
        <v>48</v>
      </c>
      <c r="Z95" t="s">
        <v>48</v>
      </c>
      <c r="AA95" t="str">
        <f>A95</f>
        <v>Compress 3400iAWS 8 ORE-S</v>
      </c>
      <c r="AB95" t="s">
        <v>0</v>
      </c>
      <c r="AC95" t="s">
        <v>1</v>
      </c>
      <c r="AD95" t="s">
        <v>1</v>
      </c>
      <c r="AE95">
        <v>8.02</v>
      </c>
      <c r="AF95" t="s">
        <v>3</v>
      </c>
      <c r="AG95" s="26" t="s">
        <v>236</v>
      </c>
      <c r="AH95" t="s">
        <v>1</v>
      </c>
      <c r="AI95" t="s">
        <v>199</v>
      </c>
      <c r="AJ95" t="s">
        <v>3</v>
      </c>
      <c r="AK95" s="80" t="s">
        <v>200</v>
      </c>
      <c r="AL95" t="s">
        <v>3</v>
      </c>
      <c r="AM95" t="s">
        <v>1</v>
      </c>
      <c r="AN95" s="26" t="s">
        <v>236</v>
      </c>
      <c r="AO95" t="s">
        <v>3</v>
      </c>
      <c r="AP95" t="s">
        <v>3</v>
      </c>
      <c r="AQ95" t="s">
        <v>40</v>
      </c>
      <c r="AR95" t="s">
        <v>41</v>
      </c>
      <c r="AS95" t="s">
        <v>3</v>
      </c>
      <c r="AT95">
        <v>0.23</v>
      </c>
      <c r="AU95" t="s">
        <v>1</v>
      </c>
      <c r="AV95" t="s">
        <v>48</v>
      </c>
      <c r="AW95" t="s">
        <v>193</v>
      </c>
      <c r="AX95" t="s">
        <v>423</v>
      </c>
      <c r="AY95" t="s">
        <v>209</v>
      </c>
      <c r="AZ95" t="s">
        <v>1</v>
      </c>
      <c r="BA95" t="s">
        <v>1</v>
      </c>
      <c r="BB95" t="s">
        <v>3</v>
      </c>
      <c r="BC95" s="26" t="s">
        <v>236</v>
      </c>
      <c r="BD95" t="s">
        <v>1</v>
      </c>
      <c r="BE95" t="s">
        <v>199</v>
      </c>
      <c r="BF95" t="s">
        <v>3</v>
      </c>
      <c r="BG95" t="s">
        <v>218</v>
      </c>
      <c r="BH95" t="s">
        <v>209</v>
      </c>
      <c r="BI95" t="s">
        <v>1</v>
      </c>
      <c r="BJ95" t="s">
        <v>1</v>
      </c>
      <c r="BK95" t="s">
        <v>1</v>
      </c>
    </row>
    <row r="96" spans="1:63" x14ac:dyDescent="0.25">
      <c r="A96" t="s">
        <v>395</v>
      </c>
      <c r="B96" t="s">
        <v>279</v>
      </c>
      <c r="C96" t="s">
        <v>39</v>
      </c>
      <c r="D96" t="s">
        <v>0</v>
      </c>
      <c r="E96" t="s">
        <v>1</v>
      </c>
      <c r="F96" t="s">
        <v>1</v>
      </c>
      <c r="G96" t="s">
        <v>2</v>
      </c>
      <c r="H96" t="s">
        <v>54</v>
      </c>
      <c r="I96" t="s">
        <v>1</v>
      </c>
      <c r="J96">
        <v>8.02</v>
      </c>
      <c r="K96" t="s">
        <v>1</v>
      </c>
      <c r="L96">
        <v>128</v>
      </c>
      <c r="M96" s="26">
        <v>1.0999999999999999E-2</v>
      </c>
      <c r="N96" s="26">
        <v>0</v>
      </c>
      <c r="O96" s="26">
        <v>1.0999999999999999E-2</v>
      </c>
      <c r="P96" s="26">
        <v>0</v>
      </c>
      <c r="Q96" s="27">
        <v>55</v>
      </c>
      <c r="R96" s="26" t="s">
        <v>168</v>
      </c>
      <c r="S96" t="s">
        <v>3</v>
      </c>
      <c r="T96" s="1">
        <v>35</v>
      </c>
      <c r="U96" t="s">
        <v>48</v>
      </c>
      <c r="V96" t="s">
        <v>3</v>
      </c>
      <c r="W96" s="1">
        <v>7</v>
      </c>
      <c r="X96" s="1">
        <v>8</v>
      </c>
      <c r="Y96" t="s">
        <v>48</v>
      </c>
      <c r="Z96" t="s">
        <v>48</v>
      </c>
      <c r="AA96" t="str">
        <f t="shared" ref="AA96" si="23">A96</f>
        <v xml:space="preserve"> Compress 3400iAWS 8 ORE-S + HR300</v>
      </c>
      <c r="AB96" t="s">
        <v>0</v>
      </c>
      <c r="AC96" t="s">
        <v>1</v>
      </c>
      <c r="AD96" t="s">
        <v>1</v>
      </c>
      <c r="AE96">
        <v>8.02</v>
      </c>
      <c r="AF96" t="s">
        <v>3</v>
      </c>
      <c r="AG96" t="s">
        <v>43</v>
      </c>
      <c r="AH96" t="s">
        <v>3</v>
      </c>
      <c r="AI96" t="s">
        <v>159</v>
      </c>
      <c r="AJ96" t="s">
        <v>3</v>
      </c>
      <c r="AK96" s="80" t="s">
        <v>371</v>
      </c>
      <c r="AL96" t="s">
        <v>3</v>
      </c>
      <c r="AM96" t="s">
        <v>3</v>
      </c>
      <c r="AN96" t="s">
        <v>162</v>
      </c>
      <c r="AO96" t="s">
        <v>48</v>
      </c>
      <c r="AP96" t="s">
        <v>3</v>
      </c>
      <c r="AQ96" t="s">
        <v>40</v>
      </c>
      <c r="AR96" t="s">
        <v>41</v>
      </c>
      <c r="AS96" t="s">
        <v>3</v>
      </c>
      <c r="AT96">
        <v>0.23</v>
      </c>
      <c r="AU96" t="s">
        <v>1</v>
      </c>
      <c r="AV96" t="s">
        <v>48</v>
      </c>
      <c r="AW96" t="s">
        <v>48</v>
      </c>
      <c r="AX96" t="s">
        <v>48</v>
      </c>
      <c r="AY96" t="s">
        <v>209</v>
      </c>
      <c r="AZ96" t="s">
        <v>48</v>
      </c>
      <c r="BA96" t="s">
        <v>48</v>
      </c>
      <c r="BB96" t="s">
        <v>48</v>
      </c>
      <c r="BC96" t="s">
        <v>48</v>
      </c>
      <c r="BD96" t="s">
        <v>48</v>
      </c>
      <c r="BE96" t="s">
        <v>48</v>
      </c>
      <c r="BF96" t="s">
        <v>48</v>
      </c>
      <c r="BG96" t="s">
        <v>48</v>
      </c>
      <c r="BH96" t="s">
        <v>48</v>
      </c>
      <c r="BI96" t="s">
        <v>48</v>
      </c>
      <c r="BJ96" t="s">
        <v>48</v>
      </c>
      <c r="BK96" t="s">
        <v>48</v>
      </c>
    </row>
    <row r="97" spans="1:63" x14ac:dyDescent="0.25">
      <c r="A97" s="91" t="s">
        <v>396</v>
      </c>
      <c r="B97" t="s">
        <v>279</v>
      </c>
      <c r="C97" t="s">
        <v>39</v>
      </c>
      <c r="D97" t="s">
        <v>0</v>
      </c>
      <c r="E97" t="s">
        <v>1</v>
      </c>
      <c r="F97" t="s">
        <v>1</v>
      </c>
      <c r="G97" t="s">
        <v>2</v>
      </c>
      <c r="H97" t="s">
        <v>54</v>
      </c>
      <c r="I97" t="s">
        <v>1</v>
      </c>
      <c r="J97">
        <v>8.92</v>
      </c>
      <c r="K97" t="s">
        <v>1</v>
      </c>
      <c r="L97">
        <v>128</v>
      </c>
      <c r="M97" s="26">
        <v>1.0999999999999999E-2</v>
      </c>
      <c r="N97" s="26">
        <v>0</v>
      </c>
      <c r="O97" s="26">
        <v>1.0999999999999999E-2</v>
      </c>
      <c r="P97" s="26">
        <v>0</v>
      </c>
      <c r="Q97" s="27">
        <v>55</v>
      </c>
      <c r="R97" s="26" t="s">
        <v>168</v>
      </c>
      <c r="S97" t="s">
        <v>3</v>
      </c>
      <c r="T97" s="1">
        <v>35</v>
      </c>
      <c r="U97" t="s">
        <v>48</v>
      </c>
      <c r="V97" t="s">
        <v>3</v>
      </c>
      <c r="W97" s="1">
        <v>7</v>
      </c>
      <c r="X97" s="1">
        <v>8</v>
      </c>
      <c r="Y97" t="s">
        <v>48</v>
      </c>
      <c r="Z97" t="s">
        <v>48</v>
      </c>
      <c r="AA97" t="str">
        <f>A97</f>
        <v>Compress 3400iAWS 10 ORE-S</v>
      </c>
      <c r="AB97" t="s">
        <v>0</v>
      </c>
      <c r="AC97" t="s">
        <v>1</v>
      </c>
      <c r="AD97" t="s">
        <v>1</v>
      </c>
      <c r="AE97">
        <v>8.92</v>
      </c>
      <c r="AF97" t="s">
        <v>3</v>
      </c>
      <c r="AG97" s="26" t="s">
        <v>236</v>
      </c>
      <c r="AH97" t="s">
        <v>1</v>
      </c>
      <c r="AI97" t="s">
        <v>199</v>
      </c>
      <c r="AJ97" t="s">
        <v>3</v>
      </c>
      <c r="AK97" s="80" t="s">
        <v>200</v>
      </c>
      <c r="AL97" t="s">
        <v>3</v>
      </c>
      <c r="AM97" t="s">
        <v>1</v>
      </c>
      <c r="AN97" s="26" t="s">
        <v>236</v>
      </c>
      <c r="AO97" t="s">
        <v>3</v>
      </c>
      <c r="AP97" t="s">
        <v>3</v>
      </c>
      <c r="AQ97" t="s">
        <v>40</v>
      </c>
      <c r="AR97" t="s">
        <v>41</v>
      </c>
      <c r="AS97" t="s">
        <v>3</v>
      </c>
      <c r="AT97">
        <v>0.23</v>
      </c>
      <c r="AU97" t="s">
        <v>1</v>
      </c>
      <c r="AV97" t="s">
        <v>48</v>
      </c>
      <c r="AW97" t="s">
        <v>193</v>
      </c>
      <c r="AX97" t="s">
        <v>423</v>
      </c>
      <c r="AY97" t="s">
        <v>209</v>
      </c>
      <c r="AZ97" t="s">
        <v>1</v>
      </c>
      <c r="BA97" t="s">
        <v>1</v>
      </c>
      <c r="BB97" t="s">
        <v>3</v>
      </c>
      <c r="BC97" s="26" t="s">
        <v>236</v>
      </c>
      <c r="BD97" t="s">
        <v>1</v>
      </c>
      <c r="BE97" t="s">
        <v>199</v>
      </c>
      <c r="BF97" t="s">
        <v>3</v>
      </c>
      <c r="BG97" t="s">
        <v>218</v>
      </c>
      <c r="BH97" t="s">
        <v>209</v>
      </c>
      <c r="BI97" t="s">
        <v>1</v>
      </c>
      <c r="BJ97" t="s">
        <v>1</v>
      </c>
      <c r="BK97" t="s">
        <v>1</v>
      </c>
    </row>
    <row r="98" spans="1:63" x14ac:dyDescent="0.25">
      <c r="A98" t="s">
        <v>397</v>
      </c>
      <c r="B98" t="s">
        <v>279</v>
      </c>
      <c r="C98" t="s">
        <v>39</v>
      </c>
      <c r="D98" t="s">
        <v>0</v>
      </c>
      <c r="E98" t="s">
        <v>1</v>
      </c>
      <c r="F98" t="s">
        <v>1</v>
      </c>
      <c r="G98" t="s">
        <v>2</v>
      </c>
      <c r="H98" t="s">
        <v>54</v>
      </c>
      <c r="I98" t="s">
        <v>1</v>
      </c>
      <c r="J98">
        <v>8.92</v>
      </c>
      <c r="K98" t="s">
        <v>1</v>
      </c>
      <c r="L98">
        <v>128</v>
      </c>
      <c r="M98" s="26">
        <v>1.0999999999999999E-2</v>
      </c>
      <c r="N98" s="26">
        <v>0</v>
      </c>
      <c r="O98" s="26">
        <v>1.0999999999999999E-2</v>
      </c>
      <c r="P98" s="26">
        <v>0</v>
      </c>
      <c r="Q98" s="27">
        <v>55</v>
      </c>
      <c r="R98" s="26" t="s">
        <v>168</v>
      </c>
      <c r="S98" t="s">
        <v>3</v>
      </c>
      <c r="T98" s="1">
        <v>35</v>
      </c>
      <c r="U98" t="s">
        <v>48</v>
      </c>
      <c r="V98" t="s">
        <v>3</v>
      </c>
      <c r="W98" s="1">
        <v>7</v>
      </c>
      <c r="X98" s="1">
        <v>8</v>
      </c>
      <c r="Y98" t="s">
        <v>48</v>
      </c>
      <c r="Z98" t="s">
        <v>48</v>
      </c>
      <c r="AA98" t="str">
        <f t="shared" ref="AA98" si="24">A98</f>
        <v xml:space="preserve"> Compress 3400iAWS 10 ORE-S + HR300</v>
      </c>
      <c r="AB98" t="s">
        <v>0</v>
      </c>
      <c r="AC98" t="s">
        <v>1</v>
      </c>
      <c r="AD98" t="s">
        <v>1</v>
      </c>
      <c r="AE98">
        <v>8.92</v>
      </c>
      <c r="AF98" t="s">
        <v>3</v>
      </c>
      <c r="AG98" t="s">
        <v>43</v>
      </c>
      <c r="AH98" t="s">
        <v>3</v>
      </c>
      <c r="AI98" t="s">
        <v>159</v>
      </c>
      <c r="AJ98" t="s">
        <v>3</v>
      </c>
      <c r="AK98" s="80" t="s">
        <v>371</v>
      </c>
      <c r="AL98" t="s">
        <v>3</v>
      </c>
      <c r="AM98" t="s">
        <v>3</v>
      </c>
      <c r="AN98" t="s">
        <v>162</v>
      </c>
      <c r="AO98" t="s">
        <v>48</v>
      </c>
      <c r="AP98" t="s">
        <v>3</v>
      </c>
      <c r="AQ98" t="s">
        <v>40</v>
      </c>
      <c r="AR98" t="s">
        <v>41</v>
      </c>
      <c r="AS98" t="s">
        <v>3</v>
      </c>
      <c r="AT98">
        <v>0.23</v>
      </c>
      <c r="AU98" t="s">
        <v>1</v>
      </c>
      <c r="AV98" t="s">
        <v>48</v>
      </c>
      <c r="AW98" t="s">
        <v>48</v>
      </c>
      <c r="AX98" t="s">
        <v>48</v>
      </c>
      <c r="AY98" t="s">
        <v>209</v>
      </c>
      <c r="AZ98" t="s">
        <v>48</v>
      </c>
      <c r="BA98" t="s">
        <v>48</v>
      </c>
      <c r="BB98" t="s">
        <v>48</v>
      </c>
      <c r="BC98" t="s">
        <v>48</v>
      </c>
      <c r="BD98" t="s">
        <v>48</v>
      </c>
      <c r="BE98" t="s">
        <v>48</v>
      </c>
      <c r="BF98" t="s">
        <v>48</v>
      </c>
      <c r="BG98" t="s">
        <v>48</v>
      </c>
      <c r="BH98" t="s">
        <v>48</v>
      </c>
      <c r="BI98" t="s">
        <v>48</v>
      </c>
      <c r="BJ98" t="s">
        <v>48</v>
      </c>
      <c r="BK98" t="s">
        <v>48</v>
      </c>
    </row>
    <row r="99" spans="1:63" x14ac:dyDescent="0.25">
      <c r="A99" s="91" t="s">
        <v>398</v>
      </c>
      <c r="B99" t="s">
        <v>279</v>
      </c>
      <c r="C99" t="s">
        <v>39</v>
      </c>
      <c r="D99" t="s">
        <v>0</v>
      </c>
      <c r="E99" t="s">
        <v>1</v>
      </c>
      <c r="F99" t="s">
        <v>1</v>
      </c>
      <c r="G99" t="s">
        <v>2</v>
      </c>
      <c r="H99" t="s">
        <v>54</v>
      </c>
      <c r="I99" t="s">
        <v>1</v>
      </c>
      <c r="J99">
        <v>9.8800000000000008</v>
      </c>
      <c r="K99" t="s">
        <v>1</v>
      </c>
      <c r="L99">
        <v>122</v>
      </c>
      <c r="M99" s="26">
        <v>0.02</v>
      </c>
      <c r="N99" s="26">
        <v>0</v>
      </c>
      <c r="O99" s="26">
        <v>0.02</v>
      </c>
      <c r="P99" s="26">
        <v>0</v>
      </c>
      <c r="Q99" s="27">
        <v>55</v>
      </c>
      <c r="R99" s="26" t="s">
        <v>168</v>
      </c>
      <c r="S99" t="s">
        <v>3</v>
      </c>
      <c r="T99" s="1">
        <v>35</v>
      </c>
      <c r="U99" t="s">
        <v>48</v>
      </c>
      <c r="V99" t="s">
        <v>3</v>
      </c>
      <c r="W99" s="1">
        <v>7</v>
      </c>
      <c r="X99" s="1">
        <v>8</v>
      </c>
      <c r="Y99" t="s">
        <v>48</v>
      </c>
      <c r="Z99" t="s">
        <v>48</v>
      </c>
      <c r="AA99" t="str">
        <f>A99</f>
        <v>Compress 3400iAWS 12 ORE-S</v>
      </c>
      <c r="AB99" t="s">
        <v>0</v>
      </c>
      <c r="AC99" t="s">
        <v>1</v>
      </c>
      <c r="AD99" t="s">
        <v>1</v>
      </c>
      <c r="AE99">
        <v>9.8800000000000008</v>
      </c>
      <c r="AF99" t="s">
        <v>3</v>
      </c>
      <c r="AG99" s="26" t="s">
        <v>236</v>
      </c>
      <c r="AH99" t="s">
        <v>1</v>
      </c>
      <c r="AI99" t="s">
        <v>199</v>
      </c>
      <c r="AJ99" t="s">
        <v>3</v>
      </c>
      <c r="AK99" s="80" t="s">
        <v>200</v>
      </c>
      <c r="AL99" t="s">
        <v>3</v>
      </c>
      <c r="AM99" t="s">
        <v>1</v>
      </c>
      <c r="AN99" s="26" t="s">
        <v>236</v>
      </c>
      <c r="AO99" t="s">
        <v>3</v>
      </c>
      <c r="AP99" t="s">
        <v>3</v>
      </c>
      <c r="AQ99" t="s">
        <v>40</v>
      </c>
      <c r="AR99" t="s">
        <v>41</v>
      </c>
      <c r="AS99" t="s">
        <v>3</v>
      </c>
      <c r="AT99">
        <v>0.23</v>
      </c>
      <c r="AU99" t="s">
        <v>1</v>
      </c>
      <c r="AV99" t="s">
        <v>48</v>
      </c>
      <c r="AW99" t="s">
        <v>193</v>
      </c>
      <c r="AX99" t="s">
        <v>423</v>
      </c>
      <c r="AY99" t="s">
        <v>209</v>
      </c>
      <c r="AZ99" t="s">
        <v>1</v>
      </c>
      <c r="BA99" t="s">
        <v>1</v>
      </c>
      <c r="BB99" t="s">
        <v>3</v>
      </c>
      <c r="BC99" s="26" t="s">
        <v>236</v>
      </c>
      <c r="BD99" t="s">
        <v>1</v>
      </c>
      <c r="BE99" t="s">
        <v>199</v>
      </c>
      <c r="BF99" t="s">
        <v>3</v>
      </c>
      <c r="BG99" t="s">
        <v>218</v>
      </c>
      <c r="BH99" t="s">
        <v>209</v>
      </c>
      <c r="BI99" t="s">
        <v>1</v>
      </c>
      <c r="BJ99" t="s">
        <v>1</v>
      </c>
      <c r="BK99" t="s">
        <v>1</v>
      </c>
    </row>
    <row r="100" spans="1:63" x14ac:dyDescent="0.25">
      <c r="A100" t="s">
        <v>399</v>
      </c>
      <c r="B100" t="s">
        <v>279</v>
      </c>
      <c r="C100" t="s">
        <v>39</v>
      </c>
      <c r="D100" t="s">
        <v>0</v>
      </c>
      <c r="E100" t="s">
        <v>1</v>
      </c>
      <c r="F100" t="s">
        <v>1</v>
      </c>
      <c r="G100" t="s">
        <v>2</v>
      </c>
      <c r="H100" t="s">
        <v>54</v>
      </c>
      <c r="I100" t="s">
        <v>1</v>
      </c>
      <c r="J100">
        <v>9.8800000000000008</v>
      </c>
      <c r="K100" t="s">
        <v>1</v>
      </c>
      <c r="L100">
        <v>122</v>
      </c>
      <c r="M100" s="26">
        <v>0.02</v>
      </c>
      <c r="N100" s="26">
        <v>0</v>
      </c>
      <c r="O100" s="26">
        <v>0.02</v>
      </c>
      <c r="P100" s="26">
        <v>0</v>
      </c>
      <c r="Q100" s="27">
        <v>55</v>
      </c>
      <c r="R100" s="26" t="s">
        <v>168</v>
      </c>
      <c r="S100" t="s">
        <v>3</v>
      </c>
      <c r="T100" s="1">
        <v>35</v>
      </c>
      <c r="U100" t="s">
        <v>48</v>
      </c>
      <c r="V100" t="s">
        <v>3</v>
      </c>
      <c r="W100" s="1">
        <v>7</v>
      </c>
      <c r="X100" s="1">
        <v>8</v>
      </c>
      <c r="Y100" t="s">
        <v>48</v>
      </c>
      <c r="Z100" t="s">
        <v>48</v>
      </c>
      <c r="AA100" t="str">
        <f t="shared" ref="AA100" si="25">A100</f>
        <v xml:space="preserve"> Compress 3400iAWS 12 ORE-S + HR300</v>
      </c>
      <c r="AB100" t="s">
        <v>0</v>
      </c>
      <c r="AC100" t="s">
        <v>1</v>
      </c>
      <c r="AD100" t="s">
        <v>1</v>
      </c>
      <c r="AE100">
        <v>9.8800000000000008</v>
      </c>
      <c r="AF100" t="s">
        <v>3</v>
      </c>
      <c r="AG100" t="s">
        <v>43</v>
      </c>
      <c r="AH100" t="s">
        <v>3</v>
      </c>
      <c r="AI100" t="s">
        <v>159</v>
      </c>
      <c r="AJ100" t="s">
        <v>3</v>
      </c>
      <c r="AK100" s="80" t="s">
        <v>425</v>
      </c>
      <c r="AL100" t="s">
        <v>3</v>
      </c>
      <c r="AM100" t="s">
        <v>3</v>
      </c>
      <c r="AN100" t="s">
        <v>162</v>
      </c>
      <c r="AO100" t="s">
        <v>48</v>
      </c>
      <c r="AP100" t="s">
        <v>3</v>
      </c>
      <c r="AQ100" t="s">
        <v>40</v>
      </c>
      <c r="AR100" t="s">
        <v>41</v>
      </c>
      <c r="AS100" t="s">
        <v>3</v>
      </c>
      <c r="AT100">
        <v>0.23</v>
      </c>
      <c r="AU100" t="s">
        <v>1</v>
      </c>
      <c r="AV100" t="s">
        <v>48</v>
      </c>
      <c r="AW100" t="s">
        <v>48</v>
      </c>
      <c r="AX100" t="s">
        <v>48</v>
      </c>
      <c r="AY100" t="s">
        <v>209</v>
      </c>
      <c r="AZ100" t="s">
        <v>48</v>
      </c>
      <c r="BA100" t="s">
        <v>48</v>
      </c>
      <c r="BB100" t="s">
        <v>48</v>
      </c>
      <c r="BC100" t="s">
        <v>48</v>
      </c>
      <c r="BD100" t="s">
        <v>48</v>
      </c>
      <c r="BE100" t="s">
        <v>48</v>
      </c>
      <c r="BF100" t="s">
        <v>48</v>
      </c>
      <c r="BG100" t="s">
        <v>48</v>
      </c>
      <c r="BH100" t="s">
        <v>48</v>
      </c>
      <c r="BI100" t="s">
        <v>48</v>
      </c>
      <c r="BJ100" t="s">
        <v>48</v>
      </c>
      <c r="BK100" t="s">
        <v>48</v>
      </c>
    </row>
    <row r="101" spans="1:63" x14ac:dyDescent="0.25">
      <c r="A101" s="91" t="s">
        <v>400</v>
      </c>
      <c r="B101" t="s">
        <v>279</v>
      </c>
      <c r="C101" t="s">
        <v>39</v>
      </c>
      <c r="D101" t="s">
        <v>0</v>
      </c>
      <c r="E101" t="s">
        <v>1</v>
      </c>
      <c r="F101" t="s">
        <v>1</v>
      </c>
      <c r="G101" t="s">
        <v>2</v>
      </c>
      <c r="H101" t="s">
        <v>54</v>
      </c>
      <c r="I101" t="s">
        <v>1</v>
      </c>
      <c r="J101">
        <v>12.1</v>
      </c>
      <c r="K101" t="s">
        <v>1</v>
      </c>
      <c r="L101">
        <v>119</v>
      </c>
      <c r="M101" s="26">
        <v>0.02</v>
      </c>
      <c r="N101" s="26">
        <v>0</v>
      </c>
      <c r="O101" s="26">
        <v>0.02</v>
      </c>
      <c r="P101" s="26">
        <v>0</v>
      </c>
      <c r="Q101" s="27">
        <v>55</v>
      </c>
      <c r="R101" s="26" t="s">
        <v>168</v>
      </c>
      <c r="S101" t="s">
        <v>3</v>
      </c>
      <c r="T101" s="1">
        <v>35</v>
      </c>
      <c r="U101" t="s">
        <v>48</v>
      </c>
      <c r="V101" t="s">
        <v>3</v>
      </c>
      <c r="W101" s="1">
        <v>7</v>
      </c>
      <c r="X101" s="1">
        <v>8</v>
      </c>
      <c r="Y101" t="s">
        <v>48</v>
      </c>
      <c r="Z101" t="s">
        <v>48</v>
      </c>
      <c r="AA101" t="str">
        <f>A101</f>
        <v>Compress 3400iAWS 14 ORE-S</v>
      </c>
      <c r="AB101" t="s">
        <v>0</v>
      </c>
      <c r="AC101" t="s">
        <v>1</v>
      </c>
      <c r="AD101" t="s">
        <v>1</v>
      </c>
      <c r="AE101">
        <v>12.1</v>
      </c>
      <c r="AF101" t="s">
        <v>3</v>
      </c>
      <c r="AG101" s="26" t="s">
        <v>236</v>
      </c>
      <c r="AH101" t="s">
        <v>1</v>
      </c>
      <c r="AI101" t="s">
        <v>199</v>
      </c>
      <c r="AJ101" t="s">
        <v>3</v>
      </c>
      <c r="AK101" s="80" t="s">
        <v>200</v>
      </c>
      <c r="AL101" t="s">
        <v>3</v>
      </c>
      <c r="AM101" t="s">
        <v>1</v>
      </c>
      <c r="AN101" s="26" t="s">
        <v>236</v>
      </c>
      <c r="AO101" t="s">
        <v>3</v>
      </c>
      <c r="AP101" t="s">
        <v>3</v>
      </c>
      <c r="AQ101" t="s">
        <v>40</v>
      </c>
      <c r="AR101" t="s">
        <v>41</v>
      </c>
      <c r="AS101" t="s">
        <v>3</v>
      </c>
      <c r="AT101">
        <v>0.23</v>
      </c>
      <c r="AU101" t="s">
        <v>1</v>
      </c>
      <c r="AV101" t="s">
        <v>48</v>
      </c>
      <c r="AW101" t="s">
        <v>193</v>
      </c>
      <c r="AX101" t="s">
        <v>423</v>
      </c>
      <c r="AY101" t="s">
        <v>209</v>
      </c>
      <c r="AZ101" t="s">
        <v>1</v>
      </c>
      <c r="BA101" t="s">
        <v>1</v>
      </c>
      <c r="BB101" t="s">
        <v>3</v>
      </c>
      <c r="BC101" s="26" t="s">
        <v>236</v>
      </c>
      <c r="BD101" t="s">
        <v>1</v>
      </c>
      <c r="BE101" t="s">
        <v>199</v>
      </c>
      <c r="BF101" t="s">
        <v>3</v>
      </c>
      <c r="BG101" t="s">
        <v>218</v>
      </c>
      <c r="BH101" t="s">
        <v>209</v>
      </c>
      <c r="BI101" t="s">
        <v>1</v>
      </c>
      <c r="BJ101" t="s">
        <v>1</v>
      </c>
      <c r="BK101" t="s">
        <v>1</v>
      </c>
    </row>
    <row r="102" spans="1:63" x14ac:dyDescent="0.25">
      <c r="A102" t="s">
        <v>401</v>
      </c>
      <c r="B102" t="s">
        <v>279</v>
      </c>
      <c r="C102" t="s">
        <v>39</v>
      </c>
      <c r="D102" t="s">
        <v>0</v>
      </c>
      <c r="E102" t="s">
        <v>1</v>
      </c>
      <c r="F102" t="s">
        <v>1</v>
      </c>
      <c r="G102" t="s">
        <v>2</v>
      </c>
      <c r="H102" t="s">
        <v>54</v>
      </c>
      <c r="I102" t="s">
        <v>1</v>
      </c>
      <c r="J102">
        <v>12.1</v>
      </c>
      <c r="K102" t="s">
        <v>1</v>
      </c>
      <c r="L102">
        <v>119</v>
      </c>
      <c r="M102" s="26">
        <v>0.02</v>
      </c>
      <c r="N102" s="26">
        <v>0</v>
      </c>
      <c r="O102" s="26">
        <v>0.02</v>
      </c>
      <c r="P102" s="26">
        <v>0</v>
      </c>
      <c r="Q102" s="27">
        <v>55</v>
      </c>
      <c r="R102" s="26" t="s">
        <v>168</v>
      </c>
      <c r="S102" t="s">
        <v>3</v>
      </c>
      <c r="T102" s="1">
        <v>35</v>
      </c>
      <c r="U102" t="s">
        <v>48</v>
      </c>
      <c r="V102" t="s">
        <v>3</v>
      </c>
      <c r="W102" s="1">
        <v>7</v>
      </c>
      <c r="X102" s="1">
        <v>8</v>
      </c>
      <c r="Y102" t="s">
        <v>48</v>
      </c>
      <c r="Z102" t="s">
        <v>48</v>
      </c>
      <c r="AA102" t="str">
        <f t="shared" ref="AA102:AA106" si="26">A102</f>
        <v xml:space="preserve"> Compress 3400iAWS 14 ORE-S + HR300</v>
      </c>
      <c r="AB102" t="s">
        <v>0</v>
      </c>
      <c r="AC102" t="s">
        <v>1</v>
      </c>
      <c r="AD102" t="s">
        <v>1</v>
      </c>
      <c r="AE102">
        <v>12.1</v>
      </c>
      <c r="AF102" t="s">
        <v>3</v>
      </c>
      <c r="AG102" t="s">
        <v>43</v>
      </c>
      <c r="AH102" t="s">
        <v>3</v>
      </c>
      <c r="AI102" t="s">
        <v>159</v>
      </c>
      <c r="AJ102" t="s">
        <v>3</v>
      </c>
      <c r="AK102" s="80" t="s">
        <v>425</v>
      </c>
      <c r="AL102" t="s">
        <v>3</v>
      </c>
      <c r="AM102" t="s">
        <v>3</v>
      </c>
      <c r="AN102" t="s">
        <v>162</v>
      </c>
      <c r="AO102" t="s">
        <v>48</v>
      </c>
      <c r="AP102" t="s">
        <v>3</v>
      </c>
      <c r="AQ102" t="s">
        <v>40</v>
      </c>
      <c r="AR102" t="s">
        <v>41</v>
      </c>
      <c r="AS102" t="s">
        <v>3</v>
      </c>
      <c r="AT102">
        <v>0.23</v>
      </c>
      <c r="AU102" t="s">
        <v>1</v>
      </c>
      <c r="AV102" t="s">
        <v>48</v>
      </c>
      <c r="AW102" t="s">
        <v>48</v>
      </c>
      <c r="AX102" t="s">
        <v>48</v>
      </c>
      <c r="AY102" t="s">
        <v>209</v>
      </c>
      <c r="AZ102" t="s">
        <v>48</v>
      </c>
      <c r="BA102" t="s">
        <v>48</v>
      </c>
      <c r="BB102" t="s">
        <v>48</v>
      </c>
      <c r="BC102" t="s">
        <v>48</v>
      </c>
      <c r="BD102" t="s">
        <v>48</v>
      </c>
      <c r="BE102" t="s">
        <v>48</v>
      </c>
      <c r="BF102" t="s">
        <v>48</v>
      </c>
      <c r="BG102" t="s">
        <v>48</v>
      </c>
      <c r="BH102" t="s">
        <v>48</v>
      </c>
      <c r="BI102" t="s">
        <v>48</v>
      </c>
      <c r="BJ102" t="s">
        <v>48</v>
      </c>
      <c r="BK102" t="s">
        <v>48</v>
      </c>
    </row>
    <row r="103" spans="1:63" x14ac:dyDescent="0.25">
      <c r="A103" s="91" t="s">
        <v>402</v>
      </c>
      <c r="B103" t="s">
        <v>279</v>
      </c>
      <c r="C103" t="s">
        <v>39</v>
      </c>
      <c r="D103" t="s">
        <v>0</v>
      </c>
      <c r="E103" t="s">
        <v>1</v>
      </c>
      <c r="F103" t="s">
        <v>1</v>
      </c>
      <c r="G103" t="s">
        <v>2</v>
      </c>
      <c r="H103" t="s">
        <v>54</v>
      </c>
      <c r="I103" t="s">
        <v>1</v>
      </c>
      <c r="J103">
        <v>9.98</v>
      </c>
      <c r="K103" t="s">
        <v>1</v>
      </c>
      <c r="L103">
        <v>137</v>
      </c>
      <c r="M103" s="26">
        <v>0.02</v>
      </c>
      <c r="N103" s="26">
        <v>0</v>
      </c>
      <c r="O103" s="26">
        <v>0.02</v>
      </c>
      <c r="P103" s="26">
        <v>0</v>
      </c>
      <c r="Q103" s="27">
        <v>55</v>
      </c>
      <c r="R103" s="26" t="s">
        <v>168</v>
      </c>
      <c r="S103" t="s">
        <v>3</v>
      </c>
      <c r="T103" s="1">
        <v>35</v>
      </c>
      <c r="U103" t="s">
        <v>48</v>
      </c>
      <c r="V103" t="s">
        <v>3</v>
      </c>
      <c r="W103" s="1">
        <v>7</v>
      </c>
      <c r="X103" s="1">
        <v>8</v>
      </c>
      <c r="Y103" t="s">
        <v>48</v>
      </c>
      <c r="Z103" t="s">
        <v>48</v>
      </c>
      <c r="AA103" t="str">
        <f t="shared" si="26"/>
        <v>Compress 3400iAWS 10 ORE-T</v>
      </c>
      <c r="AB103" t="s">
        <v>0</v>
      </c>
      <c r="AC103" t="s">
        <v>1</v>
      </c>
      <c r="AD103" t="s">
        <v>1</v>
      </c>
      <c r="AE103">
        <v>9.98</v>
      </c>
      <c r="AF103" t="s">
        <v>3</v>
      </c>
      <c r="AG103" s="26" t="s">
        <v>236</v>
      </c>
      <c r="AH103" t="s">
        <v>1</v>
      </c>
      <c r="AI103" t="s">
        <v>199</v>
      </c>
      <c r="AJ103" t="s">
        <v>3</v>
      </c>
      <c r="AK103" s="80" t="s">
        <v>200</v>
      </c>
      <c r="AL103" t="s">
        <v>3</v>
      </c>
      <c r="AM103" t="s">
        <v>1</v>
      </c>
      <c r="AN103" s="26" t="s">
        <v>236</v>
      </c>
      <c r="AO103" t="s">
        <v>3</v>
      </c>
      <c r="AP103" t="s">
        <v>3</v>
      </c>
      <c r="AQ103" t="s">
        <v>40</v>
      </c>
      <c r="AR103" t="s">
        <v>41</v>
      </c>
      <c r="AS103" t="s">
        <v>3</v>
      </c>
      <c r="AT103">
        <v>0.23</v>
      </c>
      <c r="AU103" t="s">
        <v>1</v>
      </c>
      <c r="AV103" t="s">
        <v>48</v>
      </c>
      <c r="AW103" t="s">
        <v>193</v>
      </c>
      <c r="AX103" t="s">
        <v>423</v>
      </c>
      <c r="AY103" t="s">
        <v>209</v>
      </c>
      <c r="AZ103" t="s">
        <v>1</v>
      </c>
      <c r="BA103" t="s">
        <v>1</v>
      </c>
      <c r="BB103" t="s">
        <v>3</v>
      </c>
      <c r="BC103" s="26" t="s">
        <v>236</v>
      </c>
      <c r="BD103" t="s">
        <v>1</v>
      </c>
      <c r="BE103" t="s">
        <v>199</v>
      </c>
      <c r="BF103" t="s">
        <v>3</v>
      </c>
      <c r="BG103" t="s">
        <v>218</v>
      </c>
      <c r="BH103" t="s">
        <v>209</v>
      </c>
      <c r="BI103" t="s">
        <v>1</v>
      </c>
      <c r="BJ103" t="s">
        <v>1</v>
      </c>
      <c r="BK103" t="s">
        <v>1</v>
      </c>
    </row>
    <row r="104" spans="1:63" x14ac:dyDescent="0.25">
      <c r="A104" s="91" t="s">
        <v>403</v>
      </c>
      <c r="B104" t="s">
        <v>279</v>
      </c>
      <c r="C104" t="s">
        <v>39</v>
      </c>
      <c r="D104" t="s">
        <v>0</v>
      </c>
      <c r="E104" t="s">
        <v>1</v>
      </c>
      <c r="F104" t="s">
        <v>1</v>
      </c>
      <c r="G104" t="s">
        <v>2</v>
      </c>
      <c r="H104" t="s">
        <v>54</v>
      </c>
      <c r="I104" t="s">
        <v>1</v>
      </c>
      <c r="J104">
        <v>10.6</v>
      </c>
      <c r="K104" t="s">
        <v>1</v>
      </c>
      <c r="L104">
        <v>139</v>
      </c>
      <c r="M104" s="26">
        <v>0.02</v>
      </c>
      <c r="N104" s="26">
        <v>0</v>
      </c>
      <c r="O104" s="26">
        <v>0.02</v>
      </c>
      <c r="P104" s="26">
        <v>0</v>
      </c>
      <c r="Q104" s="27">
        <v>55</v>
      </c>
      <c r="R104" s="26" t="s">
        <v>168</v>
      </c>
      <c r="S104" t="s">
        <v>3</v>
      </c>
      <c r="T104" s="1">
        <v>35</v>
      </c>
      <c r="U104" t="s">
        <v>48</v>
      </c>
      <c r="V104" t="s">
        <v>3</v>
      </c>
      <c r="W104" s="1">
        <v>7</v>
      </c>
      <c r="X104" s="1">
        <v>8</v>
      </c>
      <c r="Y104" t="s">
        <v>48</v>
      </c>
      <c r="Z104" t="s">
        <v>48</v>
      </c>
      <c r="AA104" t="str">
        <f t="shared" si="26"/>
        <v>Compress 3400iAWS 12 ORE-T</v>
      </c>
      <c r="AB104" t="s">
        <v>0</v>
      </c>
      <c r="AC104" t="s">
        <v>1</v>
      </c>
      <c r="AD104" t="s">
        <v>1</v>
      </c>
      <c r="AE104">
        <v>10.6</v>
      </c>
      <c r="AF104" t="s">
        <v>3</v>
      </c>
      <c r="AG104" s="26" t="s">
        <v>236</v>
      </c>
      <c r="AH104" t="s">
        <v>1</v>
      </c>
      <c r="AI104" t="s">
        <v>199</v>
      </c>
      <c r="AJ104" t="s">
        <v>3</v>
      </c>
      <c r="AK104" s="80" t="s">
        <v>200</v>
      </c>
      <c r="AL104" t="s">
        <v>3</v>
      </c>
      <c r="AM104" t="s">
        <v>1</v>
      </c>
      <c r="AN104" s="26" t="s">
        <v>236</v>
      </c>
      <c r="AO104" t="s">
        <v>3</v>
      </c>
      <c r="AP104" t="s">
        <v>3</v>
      </c>
      <c r="AQ104" t="s">
        <v>40</v>
      </c>
      <c r="AR104" t="s">
        <v>41</v>
      </c>
      <c r="AS104" t="s">
        <v>3</v>
      </c>
      <c r="AT104">
        <v>0.23</v>
      </c>
      <c r="AU104" t="s">
        <v>1</v>
      </c>
      <c r="AV104" t="s">
        <v>48</v>
      </c>
      <c r="AW104" t="s">
        <v>193</v>
      </c>
      <c r="AX104" t="s">
        <v>423</v>
      </c>
      <c r="AY104" t="s">
        <v>209</v>
      </c>
      <c r="AZ104" t="s">
        <v>1</v>
      </c>
      <c r="BA104" t="s">
        <v>1</v>
      </c>
      <c r="BB104" t="s">
        <v>3</v>
      </c>
      <c r="BC104" s="26" t="s">
        <v>236</v>
      </c>
      <c r="BD104" t="s">
        <v>1</v>
      </c>
      <c r="BE104" t="s">
        <v>199</v>
      </c>
      <c r="BF104" t="s">
        <v>3</v>
      </c>
      <c r="BG104" t="s">
        <v>218</v>
      </c>
      <c r="BH104" t="s">
        <v>209</v>
      </c>
      <c r="BI104" t="s">
        <v>1</v>
      </c>
      <c r="BJ104" t="s">
        <v>1</v>
      </c>
      <c r="BK104" t="s">
        <v>1</v>
      </c>
    </row>
    <row r="105" spans="1:63" x14ac:dyDescent="0.25">
      <c r="A105" s="91" t="s">
        <v>404</v>
      </c>
      <c r="B105" t="s">
        <v>279</v>
      </c>
      <c r="C105" t="s">
        <v>39</v>
      </c>
      <c r="D105" t="s">
        <v>0</v>
      </c>
      <c r="E105" t="s">
        <v>1</v>
      </c>
      <c r="F105" t="s">
        <v>1</v>
      </c>
      <c r="G105" t="s">
        <v>2</v>
      </c>
      <c r="H105" t="s">
        <v>54</v>
      </c>
      <c r="I105" t="s">
        <v>1</v>
      </c>
      <c r="J105">
        <v>11.6</v>
      </c>
      <c r="K105" t="s">
        <v>1</v>
      </c>
      <c r="L105">
        <v>140</v>
      </c>
      <c r="M105" s="26">
        <v>0.02</v>
      </c>
      <c r="N105" s="26">
        <v>0</v>
      </c>
      <c r="O105" s="26">
        <v>0.02</v>
      </c>
      <c r="P105" s="26">
        <v>0</v>
      </c>
      <c r="Q105" s="27">
        <v>55</v>
      </c>
      <c r="R105" s="26" t="s">
        <v>168</v>
      </c>
      <c r="S105" t="s">
        <v>3</v>
      </c>
      <c r="T105" s="1">
        <v>35</v>
      </c>
      <c r="U105" t="s">
        <v>48</v>
      </c>
      <c r="V105" t="s">
        <v>3</v>
      </c>
      <c r="W105" s="1">
        <v>7</v>
      </c>
      <c r="X105" s="1">
        <v>8</v>
      </c>
      <c r="Y105" t="s">
        <v>48</v>
      </c>
      <c r="Z105" t="s">
        <v>48</v>
      </c>
      <c r="AA105" t="str">
        <f t="shared" si="26"/>
        <v>Compress 3400iAWS 14 ORE-T</v>
      </c>
      <c r="AB105" t="s">
        <v>0</v>
      </c>
      <c r="AC105" t="s">
        <v>1</v>
      </c>
      <c r="AD105" t="s">
        <v>1</v>
      </c>
      <c r="AE105">
        <v>11.6</v>
      </c>
      <c r="AF105" t="s">
        <v>3</v>
      </c>
      <c r="AG105" s="26" t="s">
        <v>236</v>
      </c>
      <c r="AH105" t="s">
        <v>1</v>
      </c>
      <c r="AI105" t="s">
        <v>199</v>
      </c>
      <c r="AJ105" t="s">
        <v>3</v>
      </c>
      <c r="AK105" s="80" t="s">
        <v>200</v>
      </c>
      <c r="AL105" t="s">
        <v>3</v>
      </c>
      <c r="AM105" t="s">
        <v>1</v>
      </c>
      <c r="AN105" s="26" t="s">
        <v>236</v>
      </c>
      <c r="AO105" t="s">
        <v>3</v>
      </c>
      <c r="AP105" t="s">
        <v>3</v>
      </c>
      <c r="AQ105" t="s">
        <v>40</v>
      </c>
      <c r="AR105" t="s">
        <v>41</v>
      </c>
      <c r="AS105" t="s">
        <v>3</v>
      </c>
      <c r="AT105">
        <v>0.23</v>
      </c>
      <c r="AU105" t="s">
        <v>1</v>
      </c>
      <c r="AV105" t="s">
        <v>48</v>
      </c>
      <c r="AW105" t="s">
        <v>193</v>
      </c>
      <c r="AX105" t="s">
        <v>423</v>
      </c>
      <c r="AY105" t="s">
        <v>209</v>
      </c>
      <c r="AZ105" t="s">
        <v>1</v>
      </c>
      <c r="BA105" t="s">
        <v>1</v>
      </c>
      <c r="BB105" t="s">
        <v>3</v>
      </c>
      <c r="BC105" s="26" t="s">
        <v>236</v>
      </c>
      <c r="BD105" t="s">
        <v>1</v>
      </c>
      <c r="BE105" t="s">
        <v>199</v>
      </c>
      <c r="BF105" t="s">
        <v>3</v>
      </c>
      <c r="BG105" t="s">
        <v>218</v>
      </c>
      <c r="BH105" t="s">
        <v>209</v>
      </c>
      <c r="BI105" t="s">
        <v>1</v>
      </c>
      <c r="BJ105" t="s">
        <v>1</v>
      </c>
      <c r="BK105" t="s">
        <v>1</v>
      </c>
    </row>
    <row r="106" spans="1:63" x14ac:dyDescent="0.25">
      <c r="A106" s="91" t="s">
        <v>405</v>
      </c>
      <c r="B106" t="s">
        <v>279</v>
      </c>
      <c r="C106" t="s">
        <v>39</v>
      </c>
      <c r="D106" t="s">
        <v>0</v>
      </c>
      <c r="E106" t="s">
        <v>1</v>
      </c>
      <c r="F106" t="s">
        <v>1</v>
      </c>
      <c r="G106" t="s">
        <v>2</v>
      </c>
      <c r="H106" t="s">
        <v>54</v>
      </c>
      <c r="I106" t="s">
        <v>1</v>
      </c>
      <c r="J106">
        <v>4.42</v>
      </c>
      <c r="K106" t="s">
        <v>1</v>
      </c>
      <c r="L106">
        <v>128</v>
      </c>
      <c r="M106" s="26">
        <v>1.0999999999999999E-2</v>
      </c>
      <c r="N106" s="26">
        <v>0</v>
      </c>
      <c r="O106" s="26">
        <v>1.0999999999999999E-2</v>
      </c>
      <c r="P106" s="26">
        <v>0</v>
      </c>
      <c r="Q106" s="27">
        <v>55</v>
      </c>
      <c r="R106" s="26" t="s">
        <v>168</v>
      </c>
      <c r="S106" t="s">
        <v>3</v>
      </c>
      <c r="T106" s="1">
        <v>35</v>
      </c>
      <c r="U106" t="s">
        <v>48</v>
      </c>
      <c r="V106" t="s">
        <v>3</v>
      </c>
      <c r="W106" s="1">
        <v>7</v>
      </c>
      <c r="X106" s="1">
        <v>8</v>
      </c>
      <c r="Y106" t="s">
        <v>48</v>
      </c>
      <c r="Z106" t="s">
        <v>48</v>
      </c>
      <c r="AA106" t="str">
        <f t="shared" si="26"/>
        <v>Compress 3400iAWS 4 ORB-S</v>
      </c>
      <c r="AB106" t="s">
        <v>0</v>
      </c>
      <c r="AC106" t="s">
        <v>1</v>
      </c>
      <c r="AD106" t="s">
        <v>1</v>
      </c>
      <c r="AE106">
        <v>4.42</v>
      </c>
      <c r="AF106" t="s">
        <v>3</v>
      </c>
      <c r="AG106" s="26" t="s">
        <v>236</v>
      </c>
      <c r="AH106" t="s">
        <v>1</v>
      </c>
      <c r="AI106" t="s">
        <v>199</v>
      </c>
      <c r="AJ106" t="s">
        <v>3</v>
      </c>
      <c r="AK106" s="80" t="s">
        <v>200</v>
      </c>
      <c r="AL106" t="s">
        <v>1</v>
      </c>
      <c r="AM106" t="s">
        <v>1</v>
      </c>
      <c r="AN106" s="26" t="s">
        <v>236</v>
      </c>
      <c r="AO106" t="s">
        <v>3</v>
      </c>
      <c r="AP106" t="s">
        <v>3</v>
      </c>
      <c r="AQ106" t="s">
        <v>40</v>
      </c>
      <c r="AR106" t="s">
        <v>41</v>
      </c>
      <c r="AS106" t="s">
        <v>3</v>
      </c>
      <c r="AT106">
        <v>0.23</v>
      </c>
      <c r="AU106" t="s">
        <v>1</v>
      </c>
      <c r="AV106" t="s">
        <v>48</v>
      </c>
      <c r="AW106" t="s">
        <v>193</v>
      </c>
      <c r="AX106" t="s">
        <v>48</v>
      </c>
      <c r="AY106" t="s">
        <v>209</v>
      </c>
      <c r="AZ106" t="s">
        <v>1</v>
      </c>
      <c r="BA106" t="s">
        <v>1</v>
      </c>
      <c r="BB106" t="s">
        <v>3</v>
      </c>
      <c r="BC106" s="26" t="s">
        <v>236</v>
      </c>
      <c r="BD106" t="s">
        <v>1</v>
      </c>
      <c r="BE106" t="s">
        <v>199</v>
      </c>
      <c r="BF106" t="s">
        <v>3</v>
      </c>
      <c r="BG106" t="s">
        <v>218</v>
      </c>
      <c r="BH106" t="s">
        <v>209</v>
      </c>
      <c r="BI106" t="s">
        <v>1</v>
      </c>
      <c r="BJ106" t="s">
        <v>1</v>
      </c>
      <c r="BK106" t="s">
        <v>1</v>
      </c>
    </row>
    <row r="107" spans="1:63" x14ac:dyDescent="0.25">
      <c r="A107" s="91" t="s">
        <v>406</v>
      </c>
      <c r="B107" t="s">
        <v>279</v>
      </c>
      <c r="C107" t="s">
        <v>39</v>
      </c>
      <c r="D107" t="s">
        <v>0</v>
      </c>
      <c r="E107" t="s">
        <v>1</v>
      </c>
      <c r="F107" t="s">
        <v>1</v>
      </c>
      <c r="G107" t="s">
        <v>2</v>
      </c>
      <c r="H107" t="s">
        <v>54</v>
      </c>
      <c r="I107" t="s">
        <v>1</v>
      </c>
      <c r="J107">
        <v>6.15</v>
      </c>
      <c r="K107" t="s">
        <v>1</v>
      </c>
      <c r="L107">
        <v>124</v>
      </c>
      <c r="M107" s="26">
        <v>1.0999999999999999E-2</v>
      </c>
      <c r="N107" s="26">
        <v>0</v>
      </c>
      <c r="O107" s="26">
        <v>1.0999999999999999E-2</v>
      </c>
      <c r="P107" s="26">
        <v>0</v>
      </c>
      <c r="Q107" s="27">
        <v>55</v>
      </c>
      <c r="R107" s="26" t="s">
        <v>168</v>
      </c>
      <c r="S107" t="s">
        <v>3</v>
      </c>
      <c r="T107" s="1">
        <v>35</v>
      </c>
      <c r="U107" t="s">
        <v>48</v>
      </c>
      <c r="V107" t="s">
        <v>3</v>
      </c>
      <c r="W107" s="1">
        <v>7</v>
      </c>
      <c r="X107" s="1">
        <v>8</v>
      </c>
      <c r="Y107" t="s">
        <v>48</v>
      </c>
      <c r="Z107" t="s">
        <v>48</v>
      </c>
      <c r="AA107" t="str">
        <f t="shared" ref="AA107:AA115" si="27">A107</f>
        <v>Compress 3400iAWS 6 ORB-S</v>
      </c>
      <c r="AB107" t="s">
        <v>0</v>
      </c>
      <c r="AC107" t="s">
        <v>1</v>
      </c>
      <c r="AD107" t="s">
        <v>1</v>
      </c>
      <c r="AE107">
        <v>6.15</v>
      </c>
      <c r="AF107" t="s">
        <v>3</v>
      </c>
      <c r="AG107" s="26" t="s">
        <v>236</v>
      </c>
      <c r="AH107" t="s">
        <v>1</v>
      </c>
      <c r="AI107" t="s">
        <v>199</v>
      </c>
      <c r="AJ107" t="s">
        <v>3</v>
      </c>
      <c r="AK107" s="80" t="s">
        <v>200</v>
      </c>
      <c r="AL107" t="s">
        <v>1</v>
      </c>
      <c r="AM107" t="s">
        <v>1</v>
      </c>
      <c r="AN107" s="26" t="s">
        <v>236</v>
      </c>
      <c r="AO107" t="s">
        <v>3</v>
      </c>
      <c r="AP107" t="s">
        <v>3</v>
      </c>
      <c r="AQ107" t="s">
        <v>40</v>
      </c>
      <c r="AR107" t="s">
        <v>41</v>
      </c>
      <c r="AS107" t="s">
        <v>3</v>
      </c>
      <c r="AT107">
        <v>0.23</v>
      </c>
      <c r="AU107" t="s">
        <v>1</v>
      </c>
      <c r="AV107" t="s">
        <v>48</v>
      </c>
      <c r="AW107" t="s">
        <v>193</v>
      </c>
      <c r="AX107" t="s">
        <v>48</v>
      </c>
      <c r="AY107" t="s">
        <v>209</v>
      </c>
      <c r="AZ107" t="s">
        <v>1</v>
      </c>
      <c r="BA107" t="s">
        <v>1</v>
      </c>
      <c r="BB107" t="s">
        <v>3</v>
      </c>
      <c r="BC107" s="26" t="s">
        <v>236</v>
      </c>
      <c r="BD107" t="s">
        <v>1</v>
      </c>
      <c r="BE107" t="s">
        <v>199</v>
      </c>
      <c r="BF107" t="s">
        <v>3</v>
      </c>
      <c r="BG107" t="s">
        <v>218</v>
      </c>
      <c r="BH107" t="s">
        <v>209</v>
      </c>
      <c r="BI107" t="s">
        <v>1</v>
      </c>
      <c r="BJ107" t="s">
        <v>1</v>
      </c>
      <c r="BK107" t="s">
        <v>1</v>
      </c>
    </row>
    <row r="108" spans="1:63" x14ac:dyDescent="0.25">
      <c r="A108" s="91" t="s">
        <v>407</v>
      </c>
      <c r="B108" t="s">
        <v>279</v>
      </c>
      <c r="C108" t="s">
        <v>39</v>
      </c>
      <c r="D108" t="s">
        <v>0</v>
      </c>
      <c r="E108" t="s">
        <v>1</v>
      </c>
      <c r="F108" t="s">
        <v>1</v>
      </c>
      <c r="G108" t="s">
        <v>2</v>
      </c>
      <c r="H108" t="s">
        <v>54</v>
      </c>
      <c r="I108" t="s">
        <v>1</v>
      </c>
      <c r="J108">
        <v>8.02</v>
      </c>
      <c r="K108" t="s">
        <v>1</v>
      </c>
      <c r="L108">
        <v>128</v>
      </c>
      <c r="M108" s="26">
        <v>1.0999999999999999E-2</v>
      </c>
      <c r="N108" s="26">
        <v>0</v>
      </c>
      <c r="O108" s="26">
        <v>1.0999999999999999E-2</v>
      </c>
      <c r="P108" s="26">
        <v>0</v>
      </c>
      <c r="Q108" s="27">
        <v>55</v>
      </c>
      <c r="R108" s="26" t="s">
        <v>168</v>
      </c>
      <c r="S108" t="s">
        <v>3</v>
      </c>
      <c r="T108" s="1">
        <v>35</v>
      </c>
      <c r="U108" t="s">
        <v>48</v>
      </c>
      <c r="V108" t="s">
        <v>3</v>
      </c>
      <c r="W108" s="1">
        <v>7</v>
      </c>
      <c r="X108" s="1">
        <v>8</v>
      </c>
      <c r="Y108" t="s">
        <v>48</v>
      </c>
      <c r="Z108" t="s">
        <v>48</v>
      </c>
      <c r="AA108" t="str">
        <f t="shared" si="27"/>
        <v>Compress 3400iAWS 8 ORB-S</v>
      </c>
      <c r="AB108" t="s">
        <v>0</v>
      </c>
      <c r="AC108" t="s">
        <v>1</v>
      </c>
      <c r="AD108" t="s">
        <v>1</v>
      </c>
      <c r="AE108">
        <v>8.02</v>
      </c>
      <c r="AF108" t="s">
        <v>3</v>
      </c>
      <c r="AG108" s="26" t="s">
        <v>236</v>
      </c>
      <c r="AH108" t="s">
        <v>1</v>
      </c>
      <c r="AI108" t="s">
        <v>199</v>
      </c>
      <c r="AJ108" t="s">
        <v>3</v>
      </c>
      <c r="AK108" s="80" t="s">
        <v>200</v>
      </c>
      <c r="AL108" t="s">
        <v>1</v>
      </c>
      <c r="AM108" t="s">
        <v>1</v>
      </c>
      <c r="AN108" s="26" t="s">
        <v>236</v>
      </c>
      <c r="AO108" t="s">
        <v>3</v>
      </c>
      <c r="AP108" t="s">
        <v>3</v>
      </c>
      <c r="AQ108" t="s">
        <v>40</v>
      </c>
      <c r="AR108" t="s">
        <v>41</v>
      </c>
      <c r="AS108" t="s">
        <v>3</v>
      </c>
      <c r="AT108">
        <v>0.23</v>
      </c>
      <c r="AU108" t="s">
        <v>1</v>
      </c>
      <c r="AV108" t="s">
        <v>48</v>
      </c>
      <c r="AW108" t="s">
        <v>193</v>
      </c>
      <c r="AX108" t="s">
        <v>48</v>
      </c>
      <c r="AY108" t="s">
        <v>209</v>
      </c>
      <c r="AZ108" t="s">
        <v>1</v>
      </c>
      <c r="BA108" t="s">
        <v>1</v>
      </c>
      <c r="BB108" t="s">
        <v>3</v>
      </c>
      <c r="BC108" s="26" t="s">
        <v>236</v>
      </c>
      <c r="BD108" t="s">
        <v>1</v>
      </c>
      <c r="BE108" t="s">
        <v>199</v>
      </c>
      <c r="BF108" t="s">
        <v>3</v>
      </c>
      <c r="BG108" t="s">
        <v>218</v>
      </c>
      <c r="BH108" t="s">
        <v>209</v>
      </c>
      <c r="BI108" t="s">
        <v>1</v>
      </c>
      <c r="BJ108" t="s">
        <v>1</v>
      </c>
      <c r="BK108" t="s">
        <v>1</v>
      </c>
    </row>
    <row r="109" spans="1:63" x14ac:dyDescent="0.25">
      <c r="A109" s="91" t="s">
        <v>408</v>
      </c>
      <c r="B109" t="s">
        <v>279</v>
      </c>
      <c r="C109" t="s">
        <v>39</v>
      </c>
      <c r="D109" t="s">
        <v>0</v>
      </c>
      <c r="E109" t="s">
        <v>1</v>
      </c>
      <c r="F109" t="s">
        <v>1</v>
      </c>
      <c r="G109" t="s">
        <v>2</v>
      </c>
      <c r="H109" t="s">
        <v>54</v>
      </c>
      <c r="I109" t="s">
        <v>1</v>
      </c>
      <c r="J109">
        <v>8.92</v>
      </c>
      <c r="K109" t="s">
        <v>1</v>
      </c>
      <c r="L109">
        <v>128</v>
      </c>
      <c r="M109" s="26">
        <v>1.0999999999999999E-2</v>
      </c>
      <c r="N109" s="26">
        <v>0</v>
      </c>
      <c r="O109" s="26">
        <v>1.0999999999999999E-2</v>
      </c>
      <c r="P109" s="26">
        <v>0</v>
      </c>
      <c r="Q109" s="27">
        <v>55</v>
      </c>
      <c r="R109" s="26" t="s">
        <v>168</v>
      </c>
      <c r="S109" t="s">
        <v>3</v>
      </c>
      <c r="T109" s="1">
        <v>35</v>
      </c>
      <c r="U109" t="s">
        <v>48</v>
      </c>
      <c r="V109" t="s">
        <v>3</v>
      </c>
      <c r="W109" s="1">
        <v>7</v>
      </c>
      <c r="X109" s="1">
        <v>8</v>
      </c>
      <c r="Y109" t="s">
        <v>48</v>
      </c>
      <c r="Z109" t="s">
        <v>48</v>
      </c>
      <c r="AA109" t="str">
        <f t="shared" si="27"/>
        <v>Compress 3400iAWS 10 ORB-S</v>
      </c>
      <c r="AB109" t="s">
        <v>0</v>
      </c>
      <c r="AC109" t="s">
        <v>1</v>
      </c>
      <c r="AD109" t="s">
        <v>1</v>
      </c>
      <c r="AE109">
        <v>8.92</v>
      </c>
      <c r="AF109" t="s">
        <v>3</v>
      </c>
      <c r="AG109" s="26" t="s">
        <v>236</v>
      </c>
      <c r="AH109" t="s">
        <v>1</v>
      </c>
      <c r="AI109" t="s">
        <v>199</v>
      </c>
      <c r="AJ109" t="s">
        <v>3</v>
      </c>
      <c r="AK109" s="80" t="s">
        <v>200</v>
      </c>
      <c r="AL109" t="s">
        <v>1</v>
      </c>
      <c r="AM109" t="s">
        <v>1</v>
      </c>
      <c r="AN109" s="26" t="s">
        <v>236</v>
      </c>
      <c r="AO109" t="s">
        <v>3</v>
      </c>
      <c r="AP109" t="s">
        <v>3</v>
      </c>
      <c r="AQ109" t="s">
        <v>40</v>
      </c>
      <c r="AR109" t="s">
        <v>41</v>
      </c>
      <c r="AS109" t="s">
        <v>3</v>
      </c>
      <c r="AT109">
        <v>0.23</v>
      </c>
      <c r="AU109" t="s">
        <v>1</v>
      </c>
      <c r="AV109" t="s">
        <v>48</v>
      </c>
      <c r="AW109" t="s">
        <v>193</v>
      </c>
      <c r="AX109" t="s">
        <v>48</v>
      </c>
      <c r="AY109" t="s">
        <v>209</v>
      </c>
      <c r="AZ109" t="s">
        <v>1</v>
      </c>
      <c r="BA109" t="s">
        <v>1</v>
      </c>
      <c r="BB109" t="s">
        <v>3</v>
      </c>
      <c r="BC109" s="26" t="s">
        <v>236</v>
      </c>
      <c r="BD109" t="s">
        <v>1</v>
      </c>
      <c r="BE109" t="s">
        <v>199</v>
      </c>
      <c r="BF109" t="s">
        <v>3</v>
      </c>
      <c r="BG109" t="s">
        <v>218</v>
      </c>
      <c r="BH109" t="s">
        <v>209</v>
      </c>
      <c r="BI109" t="s">
        <v>1</v>
      </c>
      <c r="BJ109" t="s">
        <v>1</v>
      </c>
      <c r="BK109" t="s">
        <v>1</v>
      </c>
    </row>
    <row r="110" spans="1:63" x14ac:dyDescent="0.25">
      <c r="A110" s="91" t="s">
        <v>409</v>
      </c>
      <c r="B110" t="s">
        <v>279</v>
      </c>
      <c r="C110" t="s">
        <v>39</v>
      </c>
      <c r="D110" t="s">
        <v>0</v>
      </c>
      <c r="E110" t="s">
        <v>1</v>
      </c>
      <c r="F110" t="s">
        <v>1</v>
      </c>
      <c r="G110" t="s">
        <v>2</v>
      </c>
      <c r="H110" t="s">
        <v>54</v>
      </c>
      <c r="I110" t="s">
        <v>1</v>
      </c>
      <c r="J110">
        <v>9.8800000000000008</v>
      </c>
      <c r="K110" t="s">
        <v>1</v>
      </c>
      <c r="L110">
        <v>122</v>
      </c>
      <c r="M110" s="26">
        <v>0.02</v>
      </c>
      <c r="N110" s="26">
        <v>0</v>
      </c>
      <c r="O110" s="26">
        <v>0.02</v>
      </c>
      <c r="P110" s="26">
        <v>0</v>
      </c>
      <c r="Q110" s="27">
        <v>55</v>
      </c>
      <c r="R110" s="26" t="s">
        <v>168</v>
      </c>
      <c r="S110" t="s">
        <v>3</v>
      </c>
      <c r="T110" s="1">
        <v>35</v>
      </c>
      <c r="U110" t="s">
        <v>48</v>
      </c>
      <c r="V110" t="s">
        <v>3</v>
      </c>
      <c r="W110" s="1">
        <v>7</v>
      </c>
      <c r="X110" s="1">
        <v>8</v>
      </c>
      <c r="Y110" t="s">
        <v>48</v>
      </c>
      <c r="Z110" t="s">
        <v>48</v>
      </c>
      <c r="AA110" t="str">
        <f t="shared" si="27"/>
        <v>Compress 3400iAWS 12 ORB-S</v>
      </c>
      <c r="AB110" t="s">
        <v>0</v>
      </c>
      <c r="AC110" t="s">
        <v>1</v>
      </c>
      <c r="AD110" t="s">
        <v>1</v>
      </c>
      <c r="AE110">
        <v>9.8800000000000008</v>
      </c>
      <c r="AF110" t="s">
        <v>3</v>
      </c>
      <c r="AG110" s="26" t="s">
        <v>236</v>
      </c>
      <c r="AH110" t="s">
        <v>1</v>
      </c>
      <c r="AI110" t="s">
        <v>199</v>
      </c>
      <c r="AJ110" t="s">
        <v>3</v>
      </c>
      <c r="AK110" s="80" t="s">
        <v>200</v>
      </c>
      <c r="AL110" t="s">
        <v>1</v>
      </c>
      <c r="AM110" t="s">
        <v>1</v>
      </c>
      <c r="AN110" s="26" t="s">
        <v>236</v>
      </c>
      <c r="AO110" t="s">
        <v>3</v>
      </c>
      <c r="AP110" t="s">
        <v>3</v>
      </c>
      <c r="AQ110" t="s">
        <v>40</v>
      </c>
      <c r="AR110" t="s">
        <v>41</v>
      </c>
      <c r="AS110" t="s">
        <v>3</v>
      </c>
      <c r="AT110">
        <v>0.23</v>
      </c>
      <c r="AU110" t="s">
        <v>1</v>
      </c>
      <c r="AV110" t="s">
        <v>48</v>
      </c>
      <c r="AW110" t="s">
        <v>193</v>
      </c>
      <c r="AX110" t="s">
        <v>48</v>
      </c>
      <c r="AY110" t="s">
        <v>209</v>
      </c>
      <c r="AZ110" t="s">
        <v>1</v>
      </c>
      <c r="BA110" t="s">
        <v>1</v>
      </c>
      <c r="BB110" t="s">
        <v>3</v>
      </c>
      <c r="BC110" s="26" t="s">
        <v>236</v>
      </c>
      <c r="BD110" t="s">
        <v>1</v>
      </c>
      <c r="BE110" t="s">
        <v>199</v>
      </c>
      <c r="BF110" t="s">
        <v>3</v>
      </c>
      <c r="BG110" t="s">
        <v>218</v>
      </c>
      <c r="BH110" t="s">
        <v>209</v>
      </c>
      <c r="BI110" t="s">
        <v>1</v>
      </c>
      <c r="BJ110" t="s">
        <v>1</v>
      </c>
      <c r="BK110" t="s">
        <v>1</v>
      </c>
    </row>
    <row r="111" spans="1:63" x14ac:dyDescent="0.25">
      <c r="A111" s="91" t="s">
        <v>410</v>
      </c>
      <c r="B111" t="s">
        <v>279</v>
      </c>
      <c r="C111" t="s">
        <v>39</v>
      </c>
      <c r="D111" t="s">
        <v>0</v>
      </c>
      <c r="E111" t="s">
        <v>1</v>
      </c>
      <c r="F111" t="s">
        <v>1</v>
      </c>
      <c r="G111" t="s">
        <v>2</v>
      </c>
      <c r="H111" t="s">
        <v>54</v>
      </c>
      <c r="I111" t="s">
        <v>1</v>
      </c>
      <c r="J111">
        <v>12.1</v>
      </c>
      <c r="K111" t="s">
        <v>1</v>
      </c>
      <c r="L111">
        <v>119</v>
      </c>
      <c r="M111" s="26">
        <v>0.02</v>
      </c>
      <c r="N111" s="26">
        <v>0</v>
      </c>
      <c r="O111" s="26">
        <v>0.02</v>
      </c>
      <c r="P111" s="26">
        <v>0</v>
      </c>
      <c r="Q111" s="27">
        <v>55</v>
      </c>
      <c r="R111" s="26" t="s">
        <v>168</v>
      </c>
      <c r="S111" t="s">
        <v>3</v>
      </c>
      <c r="T111" s="1">
        <v>35</v>
      </c>
      <c r="U111" t="s">
        <v>48</v>
      </c>
      <c r="V111" t="s">
        <v>3</v>
      </c>
      <c r="W111" s="1">
        <v>7</v>
      </c>
      <c r="X111" s="1">
        <v>8</v>
      </c>
      <c r="Y111" t="s">
        <v>48</v>
      </c>
      <c r="Z111" t="s">
        <v>48</v>
      </c>
      <c r="AA111" t="str">
        <f t="shared" si="27"/>
        <v>Compress 3400iAWS 14 ORB-S</v>
      </c>
      <c r="AB111" t="s">
        <v>0</v>
      </c>
      <c r="AC111" t="s">
        <v>1</v>
      </c>
      <c r="AD111" t="s">
        <v>1</v>
      </c>
      <c r="AE111">
        <v>12.1</v>
      </c>
      <c r="AF111" t="s">
        <v>3</v>
      </c>
      <c r="AG111" s="26" t="s">
        <v>236</v>
      </c>
      <c r="AH111" t="s">
        <v>1</v>
      </c>
      <c r="AI111" t="s">
        <v>199</v>
      </c>
      <c r="AJ111" t="s">
        <v>3</v>
      </c>
      <c r="AK111" s="80" t="s">
        <v>200</v>
      </c>
      <c r="AL111" t="s">
        <v>1</v>
      </c>
      <c r="AM111" t="s">
        <v>1</v>
      </c>
      <c r="AN111" s="26" t="s">
        <v>236</v>
      </c>
      <c r="AO111" t="s">
        <v>3</v>
      </c>
      <c r="AP111" t="s">
        <v>3</v>
      </c>
      <c r="AQ111" t="s">
        <v>40</v>
      </c>
      <c r="AR111" t="s">
        <v>41</v>
      </c>
      <c r="AS111" t="s">
        <v>3</v>
      </c>
      <c r="AT111">
        <v>0.23</v>
      </c>
      <c r="AU111" t="s">
        <v>1</v>
      </c>
      <c r="AV111" t="s">
        <v>48</v>
      </c>
      <c r="AW111" t="s">
        <v>193</v>
      </c>
      <c r="AX111" t="s">
        <v>48</v>
      </c>
      <c r="AY111" t="s">
        <v>209</v>
      </c>
      <c r="AZ111" t="s">
        <v>1</v>
      </c>
      <c r="BA111" t="s">
        <v>1</v>
      </c>
      <c r="BB111" t="s">
        <v>3</v>
      </c>
      <c r="BC111" s="26" t="s">
        <v>236</v>
      </c>
      <c r="BD111" t="s">
        <v>1</v>
      </c>
      <c r="BE111" t="s">
        <v>199</v>
      </c>
      <c r="BF111" t="s">
        <v>3</v>
      </c>
      <c r="BG111" t="s">
        <v>218</v>
      </c>
      <c r="BH111" t="s">
        <v>209</v>
      </c>
      <c r="BI111" t="s">
        <v>1</v>
      </c>
      <c r="BJ111" t="s">
        <v>1</v>
      </c>
      <c r="BK111" t="s">
        <v>1</v>
      </c>
    </row>
    <row r="112" spans="1:63" x14ac:dyDescent="0.25">
      <c r="A112" s="91" t="s">
        <v>411</v>
      </c>
      <c r="B112" t="s">
        <v>279</v>
      </c>
      <c r="C112" t="s">
        <v>39</v>
      </c>
      <c r="D112" t="s">
        <v>0</v>
      </c>
      <c r="E112" t="s">
        <v>1</v>
      </c>
      <c r="F112" t="s">
        <v>1</v>
      </c>
      <c r="G112" t="s">
        <v>2</v>
      </c>
      <c r="H112" t="s">
        <v>54</v>
      </c>
      <c r="I112" t="s">
        <v>1</v>
      </c>
      <c r="J112">
        <v>9.98</v>
      </c>
      <c r="K112" t="s">
        <v>1</v>
      </c>
      <c r="L112">
        <v>137</v>
      </c>
      <c r="M112" s="26">
        <v>0.02</v>
      </c>
      <c r="N112" s="26">
        <v>0</v>
      </c>
      <c r="O112" s="26">
        <v>0.02</v>
      </c>
      <c r="P112" s="26">
        <v>0</v>
      </c>
      <c r="Q112" s="27">
        <v>55</v>
      </c>
      <c r="R112" s="26" t="s">
        <v>168</v>
      </c>
      <c r="S112" t="s">
        <v>3</v>
      </c>
      <c r="T112" s="1">
        <v>35</v>
      </c>
      <c r="U112" t="s">
        <v>48</v>
      </c>
      <c r="V112" t="s">
        <v>3</v>
      </c>
      <c r="W112" s="1">
        <v>7</v>
      </c>
      <c r="X112" s="1">
        <v>8</v>
      </c>
      <c r="Y112" t="s">
        <v>48</v>
      </c>
      <c r="Z112" t="s">
        <v>48</v>
      </c>
      <c r="AA112" t="str">
        <f t="shared" si="27"/>
        <v>Compress 3400iAWS 10 ORB-T</v>
      </c>
      <c r="AB112" t="s">
        <v>0</v>
      </c>
      <c r="AC112" t="s">
        <v>1</v>
      </c>
      <c r="AD112" t="s">
        <v>1</v>
      </c>
      <c r="AE112">
        <v>9.98</v>
      </c>
      <c r="AF112" t="s">
        <v>3</v>
      </c>
      <c r="AG112" s="26" t="s">
        <v>236</v>
      </c>
      <c r="AH112" t="s">
        <v>1</v>
      </c>
      <c r="AI112" t="s">
        <v>199</v>
      </c>
      <c r="AJ112" t="s">
        <v>3</v>
      </c>
      <c r="AK112" s="80" t="s">
        <v>200</v>
      </c>
      <c r="AL112" t="s">
        <v>1</v>
      </c>
      <c r="AM112" t="s">
        <v>1</v>
      </c>
      <c r="AN112" s="26" t="s">
        <v>236</v>
      </c>
      <c r="AO112" t="s">
        <v>3</v>
      </c>
      <c r="AP112" t="s">
        <v>3</v>
      </c>
      <c r="AQ112" t="s">
        <v>40</v>
      </c>
      <c r="AR112" t="s">
        <v>41</v>
      </c>
      <c r="AS112" t="s">
        <v>3</v>
      </c>
      <c r="AT112">
        <v>0.23</v>
      </c>
      <c r="AU112" t="s">
        <v>1</v>
      </c>
      <c r="AV112" t="s">
        <v>48</v>
      </c>
      <c r="AW112" t="s">
        <v>193</v>
      </c>
      <c r="AX112" t="s">
        <v>48</v>
      </c>
      <c r="AY112" t="s">
        <v>209</v>
      </c>
      <c r="AZ112" t="s">
        <v>1</v>
      </c>
      <c r="BA112" t="s">
        <v>1</v>
      </c>
      <c r="BB112" t="s">
        <v>3</v>
      </c>
      <c r="BC112" s="26" t="s">
        <v>236</v>
      </c>
      <c r="BD112" t="s">
        <v>1</v>
      </c>
      <c r="BE112" t="s">
        <v>199</v>
      </c>
      <c r="BF112" t="s">
        <v>3</v>
      </c>
      <c r="BG112" t="s">
        <v>218</v>
      </c>
      <c r="BH112" t="s">
        <v>209</v>
      </c>
      <c r="BI112" t="s">
        <v>1</v>
      </c>
      <c r="BJ112" t="s">
        <v>1</v>
      </c>
      <c r="BK112" t="s">
        <v>1</v>
      </c>
    </row>
    <row r="113" spans="1:63" x14ac:dyDescent="0.25">
      <c r="A113" s="91" t="s">
        <v>412</v>
      </c>
      <c r="B113" t="s">
        <v>279</v>
      </c>
      <c r="C113" t="s">
        <v>39</v>
      </c>
      <c r="D113" t="s">
        <v>0</v>
      </c>
      <c r="E113" t="s">
        <v>1</v>
      </c>
      <c r="F113" t="s">
        <v>1</v>
      </c>
      <c r="G113" t="s">
        <v>2</v>
      </c>
      <c r="H113" t="s">
        <v>54</v>
      </c>
      <c r="I113" t="s">
        <v>1</v>
      </c>
      <c r="J113">
        <v>10.6</v>
      </c>
      <c r="K113" t="s">
        <v>1</v>
      </c>
      <c r="L113">
        <v>139</v>
      </c>
      <c r="M113" s="26">
        <v>0.02</v>
      </c>
      <c r="N113" s="26">
        <v>0</v>
      </c>
      <c r="O113" s="26">
        <v>0.02</v>
      </c>
      <c r="P113" s="26">
        <v>0</v>
      </c>
      <c r="Q113" s="27">
        <v>55</v>
      </c>
      <c r="R113" s="26" t="s">
        <v>168</v>
      </c>
      <c r="S113" t="s">
        <v>3</v>
      </c>
      <c r="T113" s="1">
        <v>35</v>
      </c>
      <c r="U113" t="s">
        <v>48</v>
      </c>
      <c r="V113" t="s">
        <v>3</v>
      </c>
      <c r="W113" s="1">
        <v>7</v>
      </c>
      <c r="X113" s="1">
        <v>8</v>
      </c>
      <c r="Y113" t="s">
        <v>48</v>
      </c>
      <c r="Z113" t="s">
        <v>48</v>
      </c>
      <c r="AA113" t="str">
        <f t="shared" si="27"/>
        <v>Compress 3400iAWS 12 ORB-T</v>
      </c>
      <c r="AB113" t="s">
        <v>0</v>
      </c>
      <c r="AC113" t="s">
        <v>1</v>
      </c>
      <c r="AD113" t="s">
        <v>1</v>
      </c>
      <c r="AE113">
        <v>10.6</v>
      </c>
      <c r="AF113" t="s">
        <v>3</v>
      </c>
      <c r="AG113" s="26" t="s">
        <v>236</v>
      </c>
      <c r="AH113" t="s">
        <v>1</v>
      </c>
      <c r="AI113" t="s">
        <v>199</v>
      </c>
      <c r="AJ113" t="s">
        <v>3</v>
      </c>
      <c r="AK113" s="80" t="s">
        <v>200</v>
      </c>
      <c r="AL113" t="s">
        <v>1</v>
      </c>
      <c r="AM113" t="s">
        <v>1</v>
      </c>
      <c r="AN113" s="26" t="s">
        <v>236</v>
      </c>
      <c r="AO113" t="s">
        <v>3</v>
      </c>
      <c r="AP113" t="s">
        <v>3</v>
      </c>
      <c r="AQ113" t="s">
        <v>40</v>
      </c>
      <c r="AR113" t="s">
        <v>41</v>
      </c>
      <c r="AS113" t="s">
        <v>3</v>
      </c>
      <c r="AT113">
        <v>0.23</v>
      </c>
      <c r="AU113" t="s">
        <v>1</v>
      </c>
      <c r="AV113" t="s">
        <v>48</v>
      </c>
      <c r="AW113" t="s">
        <v>193</v>
      </c>
      <c r="AX113" t="s">
        <v>48</v>
      </c>
      <c r="AY113" t="s">
        <v>209</v>
      </c>
      <c r="AZ113" t="s">
        <v>1</v>
      </c>
      <c r="BA113" t="s">
        <v>1</v>
      </c>
      <c r="BB113" t="s">
        <v>3</v>
      </c>
      <c r="BC113" s="26" t="s">
        <v>236</v>
      </c>
      <c r="BD113" t="s">
        <v>1</v>
      </c>
      <c r="BE113" t="s">
        <v>199</v>
      </c>
      <c r="BF113" t="s">
        <v>3</v>
      </c>
      <c r="BG113" t="s">
        <v>218</v>
      </c>
      <c r="BH113" t="s">
        <v>209</v>
      </c>
      <c r="BI113" t="s">
        <v>1</v>
      </c>
      <c r="BJ113" t="s">
        <v>1</v>
      </c>
      <c r="BK113" t="s">
        <v>1</v>
      </c>
    </row>
    <row r="114" spans="1:63" x14ac:dyDescent="0.25">
      <c r="A114" s="91" t="s">
        <v>413</v>
      </c>
      <c r="B114" t="s">
        <v>279</v>
      </c>
      <c r="C114" t="s">
        <v>39</v>
      </c>
      <c r="D114" t="s">
        <v>0</v>
      </c>
      <c r="E114" t="s">
        <v>1</v>
      </c>
      <c r="F114" t="s">
        <v>1</v>
      </c>
      <c r="G114" t="s">
        <v>2</v>
      </c>
      <c r="H114" t="s">
        <v>54</v>
      </c>
      <c r="I114" t="s">
        <v>1</v>
      </c>
      <c r="J114">
        <v>11.6</v>
      </c>
      <c r="K114" t="s">
        <v>1</v>
      </c>
      <c r="L114">
        <v>140</v>
      </c>
      <c r="M114" s="26">
        <v>0.02</v>
      </c>
      <c r="N114" s="26">
        <v>0</v>
      </c>
      <c r="O114" s="26">
        <v>0.02</v>
      </c>
      <c r="P114" s="26">
        <v>0</v>
      </c>
      <c r="Q114" s="27">
        <v>55</v>
      </c>
      <c r="R114" s="26" t="s">
        <v>168</v>
      </c>
      <c r="S114" t="s">
        <v>3</v>
      </c>
      <c r="T114" s="1">
        <v>35</v>
      </c>
      <c r="U114" t="s">
        <v>48</v>
      </c>
      <c r="V114" t="s">
        <v>3</v>
      </c>
      <c r="W114" s="1">
        <v>7</v>
      </c>
      <c r="X114" s="1">
        <v>8</v>
      </c>
      <c r="Y114" t="s">
        <v>48</v>
      </c>
      <c r="Z114" t="s">
        <v>48</v>
      </c>
      <c r="AA114" t="str">
        <f t="shared" si="27"/>
        <v>Compress 3400iAWS 14 ORB-T</v>
      </c>
      <c r="AB114" t="s">
        <v>0</v>
      </c>
      <c r="AC114" t="s">
        <v>1</v>
      </c>
      <c r="AD114" t="s">
        <v>1</v>
      </c>
      <c r="AE114">
        <v>11.6</v>
      </c>
      <c r="AF114" t="s">
        <v>3</v>
      </c>
      <c r="AG114" s="26" t="s">
        <v>236</v>
      </c>
      <c r="AH114" t="s">
        <v>1</v>
      </c>
      <c r="AI114" t="s">
        <v>199</v>
      </c>
      <c r="AJ114" t="s">
        <v>3</v>
      </c>
      <c r="AK114" s="80" t="s">
        <v>200</v>
      </c>
      <c r="AL114" t="s">
        <v>1</v>
      </c>
      <c r="AM114" t="s">
        <v>1</v>
      </c>
      <c r="AN114" s="26" t="s">
        <v>236</v>
      </c>
      <c r="AO114" t="s">
        <v>3</v>
      </c>
      <c r="AP114" t="s">
        <v>3</v>
      </c>
      <c r="AQ114" t="s">
        <v>40</v>
      </c>
      <c r="AR114" t="s">
        <v>41</v>
      </c>
      <c r="AS114" t="s">
        <v>3</v>
      </c>
      <c r="AT114">
        <v>0.23</v>
      </c>
      <c r="AU114" t="s">
        <v>1</v>
      </c>
      <c r="AV114" t="s">
        <v>48</v>
      </c>
      <c r="AW114" t="s">
        <v>193</v>
      </c>
      <c r="AX114" t="s">
        <v>48</v>
      </c>
      <c r="AY114" t="s">
        <v>209</v>
      </c>
      <c r="AZ114" t="s">
        <v>1</v>
      </c>
      <c r="BA114" t="s">
        <v>1</v>
      </c>
      <c r="BB114" t="s">
        <v>3</v>
      </c>
      <c r="BC114" s="26" t="s">
        <v>236</v>
      </c>
      <c r="BD114" t="s">
        <v>1</v>
      </c>
      <c r="BE114" t="s">
        <v>199</v>
      </c>
      <c r="BF114" t="s">
        <v>3</v>
      </c>
      <c r="BG114" t="s">
        <v>218</v>
      </c>
      <c r="BH114" t="s">
        <v>209</v>
      </c>
      <c r="BI114" t="s">
        <v>1</v>
      </c>
      <c r="BJ114" t="s">
        <v>1</v>
      </c>
      <c r="BK114" t="s">
        <v>1</v>
      </c>
    </row>
    <row r="115" spans="1:63" x14ac:dyDescent="0.25">
      <c r="A115" s="91" t="s">
        <v>414</v>
      </c>
      <c r="B115" t="s">
        <v>279</v>
      </c>
      <c r="C115" t="s">
        <v>39</v>
      </c>
      <c r="D115" t="s">
        <v>0</v>
      </c>
      <c r="E115" t="s">
        <v>1</v>
      </c>
      <c r="F115" t="s">
        <v>1</v>
      </c>
      <c r="G115" t="s">
        <v>2</v>
      </c>
      <c r="H115" t="s">
        <v>54</v>
      </c>
      <c r="I115" t="s">
        <v>1</v>
      </c>
      <c r="J115">
        <v>4.42</v>
      </c>
      <c r="K115" t="s">
        <v>1</v>
      </c>
      <c r="L115">
        <v>128</v>
      </c>
      <c r="M115" s="26">
        <v>1.0999999999999999E-2</v>
      </c>
      <c r="N115" s="26">
        <v>0</v>
      </c>
      <c r="O115" s="26">
        <v>1.0999999999999999E-2</v>
      </c>
      <c r="P115" s="26">
        <v>0</v>
      </c>
      <c r="Q115" s="27">
        <v>55</v>
      </c>
      <c r="R115" s="26" t="s">
        <v>168</v>
      </c>
      <c r="S115" t="s">
        <v>3</v>
      </c>
      <c r="T115" s="1">
        <v>35</v>
      </c>
      <c r="U115" t="s">
        <v>48</v>
      </c>
      <c r="V115" t="s">
        <v>3</v>
      </c>
      <c r="W115" s="1">
        <v>7</v>
      </c>
      <c r="X115" s="1">
        <v>8</v>
      </c>
      <c r="Y115" t="s">
        <v>48</v>
      </c>
      <c r="Z115" t="s">
        <v>48</v>
      </c>
      <c r="AA115" t="str">
        <f t="shared" si="27"/>
        <v>Compress 3400iAWS 4 ORM-S</v>
      </c>
      <c r="AB115" t="s">
        <v>0</v>
      </c>
      <c r="AC115" t="s">
        <v>1</v>
      </c>
      <c r="AD115" t="s">
        <v>1</v>
      </c>
      <c r="AE115">
        <v>4.42</v>
      </c>
      <c r="AF115" t="s">
        <v>3</v>
      </c>
      <c r="AG115" t="s">
        <v>43</v>
      </c>
      <c r="AH115" t="s">
        <v>3</v>
      </c>
      <c r="AI115" t="s">
        <v>159</v>
      </c>
      <c r="AJ115" t="s">
        <v>3</v>
      </c>
      <c r="AK115" s="92">
        <v>1.25</v>
      </c>
      <c r="AL115" t="s">
        <v>3</v>
      </c>
      <c r="AM115" t="s">
        <v>3</v>
      </c>
      <c r="AN115" t="s">
        <v>162</v>
      </c>
      <c r="AO115" t="s">
        <v>48</v>
      </c>
      <c r="AP115" t="s">
        <v>3</v>
      </c>
      <c r="AQ115" t="s">
        <v>40</v>
      </c>
      <c r="AR115" t="s">
        <v>41</v>
      </c>
      <c r="AS115" t="s">
        <v>3</v>
      </c>
      <c r="AT115">
        <v>0.23</v>
      </c>
      <c r="AU115" t="s">
        <v>1</v>
      </c>
      <c r="AV115" t="s">
        <v>48</v>
      </c>
      <c r="AW115" t="s">
        <v>48</v>
      </c>
      <c r="AX115" t="s">
        <v>48</v>
      </c>
      <c r="AY115" t="s">
        <v>209</v>
      </c>
      <c r="AZ115" t="s">
        <v>48</v>
      </c>
      <c r="BA115" t="s">
        <v>48</v>
      </c>
      <c r="BB115" t="s">
        <v>48</v>
      </c>
      <c r="BC115" t="s">
        <v>48</v>
      </c>
      <c r="BD115" t="s">
        <v>48</v>
      </c>
      <c r="BE115" t="s">
        <v>48</v>
      </c>
      <c r="BF115" t="s">
        <v>48</v>
      </c>
      <c r="BG115" t="s">
        <v>48</v>
      </c>
      <c r="BH115" t="s">
        <v>48</v>
      </c>
      <c r="BI115" t="s">
        <v>48</v>
      </c>
      <c r="BJ115" t="s">
        <v>48</v>
      </c>
      <c r="BK115" t="s">
        <v>48</v>
      </c>
    </row>
    <row r="116" spans="1:63" x14ac:dyDescent="0.25">
      <c r="A116" s="91" t="s">
        <v>415</v>
      </c>
      <c r="B116" t="s">
        <v>279</v>
      </c>
      <c r="C116" t="s">
        <v>39</v>
      </c>
      <c r="D116" t="s">
        <v>0</v>
      </c>
      <c r="E116" t="s">
        <v>1</v>
      </c>
      <c r="F116" t="s">
        <v>1</v>
      </c>
      <c r="G116" t="s">
        <v>2</v>
      </c>
      <c r="H116" t="s">
        <v>54</v>
      </c>
      <c r="I116" t="s">
        <v>1</v>
      </c>
      <c r="J116">
        <v>6.15</v>
      </c>
      <c r="K116" t="s">
        <v>1</v>
      </c>
      <c r="L116">
        <v>124</v>
      </c>
      <c r="M116" s="26">
        <v>1.0999999999999999E-2</v>
      </c>
      <c r="N116" s="26">
        <v>0</v>
      </c>
      <c r="O116" s="26">
        <v>1.0999999999999999E-2</v>
      </c>
      <c r="P116" s="26">
        <v>0</v>
      </c>
      <c r="Q116" s="27">
        <v>55</v>
      </c>
      <c r="R116" s="26" t="s">
        <v>168</v>
      </c>
      <c r="S116" t="s">
        <v>3</v>
      </c>
      <c r="T116" s="1">
        <v>35</v>
      </c>
      <c r="U116" t="s">
        <v>48</v>
      </c>
      <c r="V116" t="s">
        <v>3</v>
      </c>
      <c r="W116" s="1">
        <v>7</v>
      </c>
      <c r="X116" s="1">
        <v>8</v>
      </c>
      <c r="Y116" t="s">
        <v>48</v>
      </c>
      <c r="Z116" t="s">
        <v>48</v>
      </c>
      <c r="AA116" t="str">
        <f t="shared" ref="AA116:AA140" si="28">A116</f>
        <v>Compress 3400iAWS 6 ORM-S</v>
      </c>
      <c r="AB116" t="s">
        <v>0</v>
      </c>
      <c r="AC116" t="s">
        <v>1</v>
      </c>
      <c r="AD116" t="s">
        <v>1</v>
      </c>
      <c r="AE116">
        <v>6.15</v>
      </c>
      <c r="AF116" t="s">
        <v>3</v>
      </c>
      <c r="AG116" t="s">
        <v>43</v>
      </c>
      <c r="AH116" t="s">
        <v>3</v>
      </c>
      <c r="AI116" t="s">
        <v>159</v>
      </c>
      <c r="AJ116" t="s">
        <v>3</v>
      </c>
      <c r="AK116" s="92">
        <v>1.24</v>
      </c>
      <c r="AL116" t="s">
        <v>3</v>
      </c>
      <c r="AM116" t="s">
        <v>3</v>
      </c>
      <c r="AN116" t="s">
        <v>162</v>
      </c>
      <c r="AO116" t="s">
        <v>48</v>
      </c>
      <c r="AP116" t="s">
        <v>3</v>
      </c>
      <c r="AQ116" t="s">
        <v>40</v>
      </c>
      <c r="AR116" t="s">
        <v>41</v>
      </c>
      <c r="AS116" t="s">
        <v>3</v>
      </c>
      <c r="AT116">
        <v>0.23</v>
      </c>
      <c r="AU116" t="s">
        <v>1</v>
      </c>
      <c r="AV116" t="s">
        <v>48</v>
      </c>
      <c r="AW116" t="s">
        <v>48</v>
      </c>
      <c r="AX116" t="s">
        <v>48</v>
      </c>
      <c r="AY116" t="s">
        <v>209</v>
      </c>
      <c r="AZ116" t="s">
        <v>48</v>
      </c>
      <c r="BA116" t="s">
        <v>48</v>
      </c>
      <c r="BB116" t="s">
        <v>48</v>
      </c>
      <c r="BC116" t="s">
        <v>48</v>
      </c>
      <c r="BD116" t="s">
        <v>48</v>
      </c>
      <c r="BE116" t="s">
        <v>48</v>
      </c>
      <c r="BF116" t="s">
        <v>48</v>
      </c>
      <c r="BG116" t="s">
        <v>48</v>
      </c>
      <c r="BH116" t="s">
        <v>48</v>
      </c>
      <c r="BI116" t="s">
        <v>48</v>
      </c>
      <c r="BJ116" t="s">
        <v>48</v>
      </c>
      <c r="BK116" t="s">
        <v>48</v>
      </c>
    </row>
    <row r="117" spans="1:63" x14ac:dyDescent="0.25">
      <c r="A117" s="91" t="s">
        <v>416</v>
      </c>
      <c r="B117" t="s">
        <v>279</v>
      </c>
      <c r="C117" t="s">
        <v>39</v>
      </c>
      <c r="D117" t="s">
        <v>0</v>
      </c>
      <c r="E117" t="s">
        <v>1</v>
      </c>
      <c r="F117" t="s">
        <v>1</v>
      </c>
      <c r="G117" t="s">
        <v>2</v>
      </c>
      <c r="H117" t="s">
        <v>54</v>
      </c>
      <c r="I117" t="s">
        <v>1</v>
      </c>
      <c r="J117">
        <v>8.02</v>
      </c>
      <c r="K117" t="s">
        <v>1</v>
      </c>
      <c r="L117">
        <v>128</v>
      </c>
      <c r="M117" s="26">
        <v>1.0999999999999999E-2</v>
      </c>
      <c r="N117" s="26">
        <v>0</v>
      </c>
      <c r="O117" s="26">
        <v>1.0999999999999999E-2</v>
      </c>
      <c r="P117" s="26">
        <v>0</v>
      </c>
      <c r="Q117" s="27">
        <v>55</v>
      </c>
      <c r="R117" s="26" t="s">
        <v>168</v>
      </c>
      <c r="S117" t="s">
        <v>3</v>
      </c>
      <c r="T117" s="1">
        <v>35</v>
      </c>
      <c r="U117" t="s">
        <v>48</v>
      </c>
      <c r="V117" t="s">
        <v>3</v>
      </c>
      <c r="W117" s="1">
        <v>7</v>
      </c>
      <c r="X117" s="1">
        <v>8</v>
      </c>
      <c r="Y117" t="s">
        <v>48</v>
      </c>
      <c r="Z117" t="s">
        <v>48</v>
      </c>
      <c r="AA117" t="str">
        <f t="shared" si="28"/>
        <v>Compress 3400iAWS 8 ORM-S</v>
      </c>
      <c r="AB117" t="s">
        <v>0</v>
      </c>
      <c r="AC117" t="s">
        <v>1</v>
      </c>
      <c r="AD117" t="s">
        <v>1</v>
      </c>
      <c r="AE117">
        <v>8.02</v>
      </c>
      <c r="AF117" t="s">
        <v>3</v>
      </c>
      <c r="AG117" t="s">
        <v>43</v>
      </c>
      <c r="AH117" t="s">
        <v>3</v>
      </c>
      <c r="AI117" t="s">
        <v>159</v>
      </c>
      <c r="AJ117" t="s">
        <v>3</v>
      </c>
      <c r="AK117" s="92">
        <v>1.24</v>
      </c>
      <c r="AL117" t="s">
        <v>3</v>
      </c>
      <c r="AM117" t="s">
        <v>3</v>
      </c>
      <c r="AN117" t="s">
        <v>162</v>
      </c>
      <c r="AO117" t="s">
        <v>48</v>
      </c>
      <c r="AP117" t="s">
        <v>3</v>
      </c>
      <c r="AQ117" t="s">
        <v>40</v>
      </c>
      <c r="AR117" t="s">
        <v>41</v>
      </c>
      <c r="AS117" t="s">
        <v>3</v>
      </c>
      <c r="AT117">
        <v>0.23</v>
      </c>
      <c r="AU117" t="s">
        <v>1</v>
      </c>
      <c r="AV117" t="s">
        <v>48</v>
      </c>
      <c r="AW117" t="s">
        <v>48</v>
      </c>
      <c r="AX117" t="s">
        <v>48</v>
      </c>
      <c r="AY117" t="s">
        <v>209</v>
      </c>
      <c r="AZ117" t="s">
        <v>48</v>
      </c>
      <c r="BA117" t="s">
        <v>48</v>
      </c>
      <c r="BB117" t="s">
        <v>48</v>
      </c>
      <c r="BC117" t="s">
        <v>48</v>
      </c>
      <c r="BD117" t="s">
        <v>48</v>
      </c>
      <c r="BE117" t="s">
        <v>48</v>
      </c>
      <c r="BF117" t="s">
        <v>48</v>
      </c>
      <c r="BG117" t="s">
        <v>48</v>
      </c>
      <c r="BH117" t="s">
        <v>48</v>
      </c>
      <c r="BI117" t="s">
        <v>48</v>
      </c>
      <c r="BJ117" t="s">
        <v>48</v>
      </c>
      <c r="BK117" t="s">
        <v>48</v>
      </c>
    </row>
    <row r="118" spans="1:63" x14ac:dyDescent="0.25">
      <c r="A118" s="91" t="s">
        <v>417</v>
      </c>
      <c r="B118" t="s">
        <v>279</v>
      </c>
      <c r="C118" t="s">
        <v>39</v>
      </c>
      <c r="D118" t="s">
        <v>0</v>
      </c>
      <c r="E118" t="s">
        <v>1</v>
      </c>
      <c r="F118" t="s">
        <v>1</v>
      </c>
      <c r="G118" t="s">
        <v>2</v>
      </c>
      <c r="H118" t="s">
        <v>54</v>
      </c>
      <c r="I118" t="s">
        <v>1</v>
      </c>
      <c r="J118">
        <v>8.92</v>
      </c>
      <c r="K118" t="s">
        <v>1</v>
      </c>
      <c r="L118">
        <v>128</v>
      </c>
      <c r="M118" s="26">
        <v>1.0999999999999999E-2</v>
      </c>
      <c r="N118" s="26">
        <v>0</v>
      </c>
      <c r="O118" s="26">
        <v>1.0999999999999999E-2</v>
      </c>
      <c r="P118" s="26">
        <v>0</v>
      </c>
      <c r="Q118" s="27">
        <v>55</v>
      </c>
      <c r="R118" s="26" t="s">
        <v>168</v>
      </c>
      <c r="S118" t="s">
        <v>3</v>
      </c>
      <c r="T118" s="1">
        <v>35</v>
      </c>
      <c r="U118" t="s">
        <v>48</v>
      </c>
      <c r="V118" t="s">
        <v>3</v>
      </c>
      <c r="W118" s="1">
        <v>7</v>
      </c>
      <c r="X118" s="1">
        <v>8</v>
      </c>
      <c r="Y118" t="s">
        <v>48</v>
      </c>
      <c r="Z118" t="s">
        <v>48</v>
      </c>
      <c r="AA118" t="str">
        <f t="shared" si="28"/>
        <v>Compress 3400iAWS 10 ORM-S</v>
      </c>
      <c r="AB118" t="s">
        <v>0</v>
      </c>
      <c r="AC118" t="s">
        <v>1</v>
      </c>
      <c r="AD118" t="s">
        <v>1</v>
      </c>
      <c r="AE118">
        <v>8.92</v>
      </c>
      <c r="AF118" t="s">
        <v>3</v>
      </c>
      <c r="AG118" t="s">
        <v>43</v>
      </c>
      <c r="AH118" t="s">
        <v>3</v>
      </c>
      <c r="AI118" t="s">
        <v>159</v>
      </c>
      <c r="AJ118" t="s">
        <v>3</v>
      </c>
      <c r="AK118" s="92">
        <v>1.24</v>
      </c>
      <c r="AL118" t="s">
        <v>3</v>
      </c>
      <c r="AM118" t="s">
        <v>3</v>
      </c>
      <c r="AN118" t="s">
        <v>162</v>
      </c>
      <c r="AO118" t="s">
        <v>48</v>
      </c>
      <c r="AP118" t="s">
        <v>3</v>
      </c>
      <c r="AQ118" t="s">
        <v>40</v>
      </c>
      <c r="AR118" t="s">
        <v>41</v>
      </c>
      <c r="AS118" t="s">
        <v>3</v>
      </c>
      <c r="AT118">
        <v>0.23</v>
      </c>
      <c r="AU118" t="s">
        <v>1</v>
      </c>
      <c r="AV118" t="s">
        <v>48</v>
      </c>
      <c r="AW118" t="s">
        <v>48</v>
      </c>
      <c r="AX118" t="s">
        <v>48</v>
      </c>
      <c r="AY118" t="s">
        <v>209</v>
      </c>
      <c r="AZ118" t="s">
        <v>48</v>
      </c>
      <c r="BA118" t="s">
        <v>48</v>
      </c>
      <c r="BB118" t="s">
        <v>48</v>
      </c>
      <c r="BC118" t="s">
        <v>48</v>
      </c>
      <c r="BD118" t="s">
        <v>48</v>
      </c>
      <c r="BE118" t="s">
        <v>48</v>
      </c>
      <c r="BF118" t="s">
        <v>48</v>
      </c>
      <c r="BG118" t="s">
        <v>48</v>
      </c>
      <c r="BH118" t="s">
        <v>48</v>
      </c>
      <c r="BI118" t="s">
        <v>48</v>
      </c>
      <c r="BJ118" t="s">
        <v>48</v>
      </c>
      <c r="BK118" t="s">
        <v>48</v>
      </c>
    </row>
    <row r="119" spans="1:63" x14ac:dyDescent="0.25">
      <c r="A119" s="91" t="s">
        <v>418</v>
      </c>
      <c r="B119" t="s">
        <v>279</v>
      </c>
      <c r="C119" t="s">
        <v>39</v>
      </c>
      <c r="D119" t="s">
        <v>0</v>
      </c>
      <c r="E119" t="s">
        <v>1</v>
      </c>
      <c r="F119" t="s">
        <v>1</v>
      </c>
      <c r="G119" t="s">
        <v>2</v>
      </c>
      <c r="H119" t="s">
        <v>54</v>
      </c>
      <c r="I119" t="s">
        <v>1</v>
      </c>
      <c r="J119">
        <v>9.8800000000000008</v>
      </c>
      <c r="K119" t="s">
        <v>1</v>
      </c>
      <c r="L119">
        <v>122</v>
      </c>
      <c r="M119" s="26">
        <v>0.02</v>
      </c>
      <c r="N119" s="26">
        <v>0</v>
      </c>
      <c r="O119" s="26">
        <v>0.02</v>
      </c>
      <c r="P119" s="26">
        <v>0</v>
      </c>
      <c r="Q119" s="27">
        <v>55</v>
      </c>
      <c r="R119" s="26" t="s">
        <v>168</v>
      </c>
      <c r="S119" t="s">
        <v>3</v>
      </c>
      <c r="T119" s="1">
        <v>35</v>
      </c>
      <c r="U119" t="s">
        <v>48</v>
      </c>
      <c r="V119" t="s">
        <v>3</v>
      </c>
      <c r="W119" s="1">
        <v>7</v>
      </c>
      <c r="X119" s="1">
        <v>8</v>
      </c>
      <c r="Y119" t="s">
        <v>48</v>
      </c>
      <c r="Z119" t="s">
        <v>48</v>
      </c>
      <c r="AA119" t="str">
        <f t="shared" si="28"/>
        <v>Compress 3400iAWS 12 ORM-S</v>
      </c>
      <c r="AB119" t="s">
        <v>0</v>
      </c>
      <c r="AC119" t="s">
        <v>1</v>
      </c>
      <c r="AD119" t="s">
        <v>1</v>
      </c>
      <c r="AE119">
        <v>9.8800000000000008</v>
      </c>
      <c r="AF119" t="s">
        <v>3</v>
      </c>
      <c r="AG119" t="s">
        <v>43</v>
      </c>
      <c r="AH119" t="s">
        <v>3</v>
      </c>
      <c r="AI119" t="s">
        <v>159</v>
      </c>
      <c r="AJ119" t="s">
        <v>3</v>
      </c>
      <c r="AK119" s="92">
        <v>1.04</v>
      </c>
      <c r="AL119" t="s">
        <v>3</v>
      </c>
      <c r="AM119" t="s">
        <v>3</v>
      </c>
      <c r="AN119" t="s">
        <v>162</v>
      </c>
      <c r="AO119" t="s">
        <v>48</v>
      </c>
      <c r="AP119" t="s">
        <v>3</v>
      </c>
      <c r="AQ119" t="s">
        <v>40</v>
      </c>
      <c r="AR119" t="s">
        <v>41</v>
      </c>
      <c r="AS119" t="s">
        <v>3</v>
      </c>
      <c r="AT119">
        <v>0.23</v>
      </c>
      <c r="AU119" t="s">
        <v>1</v>
      </c>
      <c r="AV119" t="s">
        <v>48</v>
      </c>
      <c r="AW119" t="s">
        <v>48</v>
      </c>
      <c r="AX119" t="s">
        <v>48</v>
      </c>
      <c r="AY119" t="s">
        <v>209</v>
      </c>
      <c r="AZ119" t="s">
        <v>48</v>
      </c>
      <c r="BA119" t="s">
        <v>48</v>
      </c>
      <c r="BB119" t="s">
        <v>48</v>
      </c>
      <c r="BC119" t="s">
        <v>48</v>
      </c>
      <c r="BD119" t="s">
        <v>48</v>
      </c>
      <c r="BE119" t="s">
        <v>48</v>
      </c>
      <c r="BF119" t="s">
        <v>48</v>
      </c>
      <c r="BG119" t="s">
        <v>48</v>
      </c>
      <c r="BH119" t="s">
        <v>48</v>
      </c>
      <c r="BI119" t="s">
        <v>48</v>
      </c>
      <c r="BJ119" t="s">
        <v>48</v>
      </c>
      <c r="BK119" t="s">
        <v>48</v>
      </c>
    </row>
    <row r="120" spans="1:63" x14ac:dyDescent="0.25">
      <c r="A120" s="91" t="s">
        <v>419</v>
      </c>
      <c r="B120" t="s">
        <v>279</v>
      </c>
      <c r="C120" t="s">
        <v>39</v>
      </c>
      <c r="D120" t="s">
        <v>0</v>
      </c>
      <c r="E120" t="s">
        <v>1</v>
      </c>
      <c r="F120" t="s">
        <v>1</v>
      </c>
      <c r="G120" t="s">
        <v>2</v>
      </c>
      <c r="H120" t="s">
        <v>54</v>
      </c>
      <c r="I120" t="s">
        <v>1</v>
      </c>
      <c r="J120">
        <v>12.1</v>
      </c>
      <c r="K120" t="s">
        <v>1</v>
      </c>
      <c r="L120">
        <v>119</v>
      </c>
      <c r="M120" s="26">
        <v>0.02</v>
      </c>
      <c r="N120" s="26">
        <v>0</v>
      </c>
      <c r="O120" s="26">
        <v>0.02</v>
      </c>
      <c r="P120" s="26">
        <v>0</v>
      </c>
      <c r="Q120" s="27">
        <v>55</v>
      </c>
      <c r="R120" s="26" t="s">
        <v>168</v>
      </c>
      <c r="S120" t="s">
        <v>3</v>
      </c>
      <c r="T120" s="1">
        <v>35</v>
      </c>
      <c r="U120" t="s">
        <v>48</v>
      </c>
      <c r="V120" t="s">
        <v>3</v>
      </c>
      <c r="W120" s="1">
        <v>7</v>
      </c>
      <c r="X120" s="1">
        <v>8</v>
      </c>
      <c r="Y120" t="s">
        <v>48</v>
      </c>
      <c r="Z120" t="s">
        <v>48</v>
      </c>
      <c r="AA120" t="str">
        <f t="shared" si="28"/>
        <v>Compress 3400iAWS 14 ORM-S</v>
      </c>
      <c r="AB120" t="s">
        <v>0</v>
      </c>
      <c r="AC120" t="s">
        <v>1</v>
      </c>
      <c r="AD120" t="s">
        <v>1</v>
      </c>
      <c r="AE120">
        <v>12.1</v>
      </c>
      <c r="AF120" t="s">
        <v>3</v>
      </c>
      <c r="AG120" t="s">
        <v>43</v>
      </c>
      <c r="AH120" t="s">
        <v>3</v>
      </c>
      <c r="AI120" t="s">
        <v>159</v>
      </c>
      <c r="AJ120" t="s">
        <v>3</v>
      </c>
      <c r="AK120" s="92">
        <v>1.04</v>
      </c>
      <c r="AL120" t="s">
        <v>3</v>
      </c>
      <c r="AM120" t="s">
        <v>3</v>
      </c>
      <c r="AN120" t="s">
        <v>162</v>
      </c>
      <c r="AO120" t="s">
        <v>48</v>
      </c>
      <c r="AP120" t="s">
        <v>3</v>
      </c>
      <c r="AQ120" t="s">
        <v>40</v>
      </c>
      <c r="AR120" t="s">
        <v>41</v>
      </c>
      <c r="AS120" t="s">
        <v>3</v>
      </c>
      <c r="AT120">
        <v>0.23</v>
      </c>
      <c r="AU120" t="s">
        <v>1</v>
      </c>
      <c r="AV120" t="s">
        <v>48</v>
      </c>
      <c r="AW120" t="s">
        <v>48</v>
      </c>
      <c r="AX120" t="s">
        <v>48</v>
      </c>
      <c r="AY120" t="s">
        <v>209</v>
      </c>
      <c r="AZ120" t="s">
        <v>48</v>
      </c>
      <c r="BA120" t="s">
        <v>48</v>
      </c>
      <c r="BB120" t="s">
        <v>48</v>
      </c>
      <c r="BC120" t="s">
        <v>48</v>
      </c>
      <c r="BD120" t="s">
        <v>48</v>
      </c>
      <c r="BE120" t="s">
        <v>48</v>
      </c>
      <c r="BF120" t="s">
        <v>48</v>
      </c>
      <c r="BG120" t="s">
        <v>48</v>
      </c>
      <c r="BH120" t="s">
        <v>48</v>
      </c>
      <c r="BI120" t="s">
        <v>48</v>
      </c>
      <c r="BJ120" t="s">
        <v>48</v>
      </c>
      <c r="BK120" t="s">
        <v>48</v>
      </c>
    </row>
    <row r="121" spans="1:63" x14ac:dyDescent="0.25">
      <c r="A121" s="91" t="s">
        <v>420</v>
      </c>
      <c r="B121" t="s">
        <v>279</v>
      </c>
      <c r="C121" t="s">
        <v>39</v>
      </c>
      <c r="D121" t="s">
        <v>0</v>
      </c>
      <c r="E121" t="s">
        <v>1</v>
      </c>
      <c r="F121" t="s">
        <v>1</v>
      </c>
      <c r="G121" t="s">
        <v>2</v>
      </c>
      <c r="H121" t="s">
        <v>54</v>
      </c>
      <c r="I121" t="s">
        <v>1</v>
      </c>
      <c r="J121">
        <v>9.98</v>
      </c>
      <c r="K121" t="s">
        <v>1</v>
      </c>
      <c r="L121">
        <v>137</v>
      </c>
      <c r="M121" s="26">
        <v>0.02</v>
      </c>
      <c r="N121" s="26">
        <v>0</v>
      </c>
      <c r="O121" s="26">
        <v>0.02</v>
      </c>
      <c r="P121" s="26">
        <v>0</v>
      </c>
      <c r="Q121" s="27">
        <v>55</v>
      </c>
      <c r="R121" s="26" t="s">
        <v>168</v>
      </c>
      <c r="S121" t="s">
        <v>3</v>
      </c>
      <c r="T121" s="1">
        <v>35</v>
      </c>
      <c r="U121" t="s">
        <v>48</v>
      </c>
      <c r="V121" t="s">
        <v>3</v>
      </c>
      <c r="W121" s="1">
        <v>7</v>
      </c>
      <c r="X121" s="1">
        <v>8</v>
      </c>
      <c r="Y121" t="s">
        <v>48</v>
      </c>
      <c r="Z121" t="s">
        <v>48</v>
      </c>
      <c r="AA121" t="str">
        <f t="shared" si="28"/>
        <v>Compress 3400iAWS 10 ORM-T</v>
      </c>
      <c r="AB121" t="s">
        <v>0</v>
      </c>
      <c r="AC121" t="s">
        <v>1</v>
      </c>
      <c r="AD121" t="s">
        <v>1</v>
      </c>
      <c r="AE121">
        <v>9.98</v>
      </c>
      <c r="AF121" t="s">
        <v>3</v>
      </c>
      <c r="AG121" t="s">
        <v>43</v>
      </c>
      <c r="AH121" t="s">
        <v>3</v>
      </c>
      <c r="AI121" t="s">
        <v>159</v>
      </c>
      <c r="AJ121" t="s">
        <v>3</v>
      </c>
      <c r="AK121" s="92">
        <v>1.2</v>
      </c>
      <c r="AL121" t="s">
        <v>3</v>
      </c>
      <c r="AM121" t="s">
        <v>3</v>
      </c>
      <c r="AN121" t="s">
        <v>162</v>
      </c>
      <c r="AO121" t="s">
        <v>48</v>
      </c>
      <c r="AP121" t="s">
        <v>3</v>
      </c>
      <c r="AQ121" t="s">
        <v>40</v>
      </c>
      <c r="AR121" t="s">
        <v>41</v>
      </c>
      <c r="AS121" t="s">
        <v>3</v>
      </c>
      <c r="AT121">
        <v>0.23</v>
      </c>
      <c r="AU121" t="s">
        <v>1</v>
      </c>
      <c r="AV121" t="s">
        <v>48</v>
      </c>
      <c r="AW121" t="s">
        <v>48</v>
      </c>
      <c r="AX121" t="s">
        <v>48</v>
      </c>
      <c r="AY121" t="s">
        <v>209</v>
      </c>
      <c r="AZ121" t="s">
        <v>48</v>
      </c>
      <c r="BA121" t="s">
        <v>48</v>
      </c>
      <c r="BB121" t="s">
        <v>48</v>
      </c>
      <c r="BC121" t="s">
        <v>48</v>
      </c>
      <c r="BD121" t="s">
        <v>48</v>
      </c>
      <c r="BE121" t="s">
        <v>48</v>
      </c>
      <c r="BF121" t="s">
        <v>48</v>
      </c>
      <c r="BG121" t="s">
        <v>48</v>
      </c>
      <c r="BH121" t="s">
        <v>48</v>
      </c>
      <c r="BI121" t="s">
        <v>48</v>
      </c>
      <c r="BJ121" t="s">
        <v>48</v>
      </c>
      <c r="BK121" t="s">
        <v>48</v>
      </c>
    </row>
    <row r="122" spans="1:63" x14ac:dyDescent="0.25">
      <c r="A122" s="91" t="s">
        <v>421</v>
      </c>
      <c r="B122" t="s">
        <v>279</v>
      </c>
      <c r="C122" t="s">
        <v>39</v>
      </c>
      <c r="D122" t="s">
        <v>0</v>
      </c>
      <c r="E122" t="s">
        <v>1</v>
      </c>
      <c r="F122" t="s">
        <v>1</v>
      </c>
      <c r="G122" t="s">
        <v>2</v>
      </c>
      <c r="H122" t="s">
        <v>54</v>
      </c>
      <c r="I122" t="s">
        <v>1</v>
      </c>
      <c r="J122">
        <v>10.6</v>
      </c>
      <c r="K122" t="s">
        <v>1</v>
      </c>
      <c r="L122">
        <v>139</v>
      </c>
      <c r="M122" s="26">
        <v>0.02</v>
      </c>
      <c r="N122" s="26">
        <v>0</v>
      </c>
      <c r="O122" s="26">
        <v>0.02</v>
      </c>
      <c r="P122" s="26">
        <v>0</v>
      </c>
      <c r="Q122" s="27">
        <v>55</v>
      </c>
      <c r="R122" s="26" t="s">
        <v>168</v>
      </c>
      <c r="S122" t="s">
        <v>3</v>
      </c>
      <c r="T122" s="1">
        <v>35</v>
      </c>
      <c r="U122" t="s">
        <v>48</v>
      </c>
      <c r="V122" t="s">
        <v>3</v>
      </c>
      <c r="W122" s="1">
        <v>7</v>
      </c>
      <c r="X122" s="1">
        <v>8</v>
      </c>
      <c r="Y122" t="s">
        <v>48</v>
      </c>
      <c r="Z122" t="s">
        <v>48</v>
      </c>
      <c r="AA122" t="str">
        <f t="shared" si="28"/>
        <v>Compress 3400iAWS 12 ORM-T</v>
      </c>
      <c r="AB122" t="s">
        <v>0</v>
      </c>
      <c r="AC122" t="s">
        <v>1</v>
      </c>
      <c r="AD122" t="s">
        <v>1</v>
      </c>
      <c r="AE122">
        <v>10.6</v>
      </c>
      <c r="AF122" t="s">
        <v>3</v>
      </c>
      <c r="AG122" t="s">
        <v>43</v>
      </c>
      <c r="AH122" t="s">
        <v>3</v>
      </c>
      <c r="AI122" t="s">
        <v>159</v>
      </c>
      <c r="AJ122" t="s">
        <v>3</v>
      </c>
      <c r="AK122" s="92">
        <v>1.2</v>
      </c>
      <c r="AL122" t="s">
        <v>3</v>
      </c>
      <c r="AM122" t="s">
        <v>3</v>
      </c>
      <c r="AN122" t="s">
        <v>162</v>
      </c>
      <c r="AO122" t="s">
        <v>48</v>
      </c>
      <c r="AP122" t="s">
        <v>3</v>
      </c>
      <c r="AQ122" t="s">
        <v>40</v>
      </c>
      <c r="AR122" t="s">
        <v>41</v>
      </c>
      <c r="AS122" t="s">
        <v>3</v>
      </c>
      <c r="AT122">
        <v>0.23</v>
      </c>
      <c r="AU122" t="s">
        <v>1</v>
      </c>
      <c r="AV122" t="s">
        <v>48</v>
      </c>
      <c r="AW122" t="s">
        <v>48</v>
      </c>
      <c r="AX122" t="s">
        <v>48</v>
      </c>
      <c r="AY122" t="s">
        <v>209</v>
      </c>
      <c r="AZ122" t="s">
        <v>48</v>
      </c>
      <c r="BA122" t="s">
        <v>48</v>
      </c>
      <c r="BB122" t="s">
        <v>48</v>
      </c>
      <c r="BC122" t="s">
        <v>48</v>
      </c>
      <c r="BD122" t="s">
        <v>48</v>
      </c>
      <c r="BE122" t="s">
        <v>48</v>
      </c>
      <c r="BF122" t="s">
        <v>48</v>
      </c>
      <c r="BG122" t="s">
        <v>48</v>
      </c>
      <c r="BH122" t="s">
        <v>48</v>
      </c>
      <c r="BI122" t="s">
        <v>48</v>
      </c>
      <c r="BJ122" t="s">
        <v>48</v>
      </c>
      <c r="BK122" t="s">
        <v>48</v>
      </c>
    </row>
    <row r="123" spans="1:63" x14ac:dyDescent="0.25">
      <c r="A123" s="91" t="s">
        <v>422</v>
      </c>
      <c r="B123" t="s">
        <v>279</v>
      </c>
      <c r="C123" t="s">
        <v>39</v>
      </c>
      <c r="D123" t="s">
        <v>0</v>
      </c>
      <c r="E123" t="s">
        <v>1</v>
      </c>
      <c r="F123" t="s">
        <v>1</v>
      </c>
      <c r="G123" t="s">
        <v>2</v>
      </c>
      <c r="H123" t="s">
        <v>54</v>
      </c>
      <c r="I123" t="s">
        <v>1</v>
      </c>
      <c r="J123">
        <v>11.6</v>
      </c>
      <c r="K123" t="s">
        <v>1</v>
      </c>
      <c r="L123">
        <v>140</v>
      </c>
      <c r="M123" s="26">
        <v>0.02</v>
      </c>
      <c r="N123" s="26">
        <v>0</v>
      </c>
      <c r="O123" s="26">
        <v>0.02</v>
      </c>
      <c r="P123" s="26">
        <v>0</v>
      </c>
      <c r="Q123" s="27">
        <v>55</v>
      </c>
      <c r="R123" s="26" t="s">
        <v>168</v>
      </c>
      <c r="S123" t="s">
        <v>3</v>
      </c>
      <c r="T123" s="1">
        <v>35</v>
      </c>
      <c r="U123" t="s">
        <v>48</v>
      </c>
      <c r="V123" t="s">
        <v>3</v>
      </c>
      <c r="W123" s="1">
        <v>7</v>
      </c>
      <c r="X123" s="1">
        <v>8</v>
      </c>
      <c r="Y123" t="s">
        <v>48</v>
      </c>
      <c r="Z123" t="s">
        <v>48</v>
      </c>
      <c r="AA123" t="str">
        <f t="shared" si="28"/>
        <v>Compress 3400iAWS 14 ORM-T</v>
      </c>
      <c r="AB123" t="s">
        <v>0</v>
      </c>
      <c r="AC123" t="s">
        <v>1</v>
      </c>
      <c r="AD123" t="s">
        <v>1</v>
      </c>
      <c r="AE123">
        <v>11.6</v>
      </c>
      <c r="AF123" t="s">
        <v>3</v>
      </c>
      <c r="AG123" t="s">
        <v>43</v>
      </c>
      <c r="AH123" t="s">
        <v>3</v>
      </c>
      <c r="AI123" t="s">
        <v>159</v>
      </c>
      <c r="AJ123" t="s">
        <v>3</v>
      </c>
      <c r="AK123" s="92">
        <v>1.2</v>
      </c>
      <c r="AL123" t="s">
        <v>3</v>
      </c>
      <c r="AM123" t="s">
        <v>3</v>
      </c>
      <c r="AN123" t="s">
        <v>162</v>
      </c>
      <c r="AO123" t="s">
        <v>48</v>
      </c>
      <c r="AP123" t="s">
        <v>3</v>
      </c>
      <c r="AQ123" t="s">
        <v>40</v>
      </c>
      <c r="AR123" t="s">
        <v>41</v>
      </c>
      <c r="AS123" t="s">
        <v>3</v>
      </c>
      <c r="AT123">
        <v>0.23</v>
      </c>
      <c r="AU123" t="s">
        <v>1</v>
      </c>
      <c r="AV123" t="s">
        <v>48</v>
      </c>
      <c r="AW123" t="s">
        <v>48</v>
      </c>
      <c r="AX123" t="s">
        <v>48</v>
      </c>
      <c r="AY123" t="s">
        <v>209</v>
      </c>
      <c r="AZ123" t="s">
        <v>48</v>
      </c>
      <c r="BA123" t="s">
        <v>48</v>
      </c>
      <c r="BB123" t="s">
        <v>48</v>
      </c>
      <c r="BC123" t="s">
        <v>48</v>
      </c>
      <c r="BD123" t="s">
        <v>48</v>
      </c>
      <c r="BE123" t="s">
        <v>48</v>
      </c>
      <c r="BF123" t="s">
        <v>48</v>
      </c>
      <c r="BG123" t="s">
        <v>48</v>
      </c>
      <c r="BH123" t="s">
        <v>48</v>
      </c>
      <c r="BI123" t="s">
        <v>48</v>
      </c>
      <c r="BJ123" t="s">
        <v>48</v>
      </c>
      <c r="BK123" t="s">
        <v>48</v>
      </c>
    </row>
    <row r="124" spans="1:63" x14ac:dyDescent="0.25">
      <c r="A124" s="91" t="s">
        <v>426</v>
      </c>
      <c r="B124" t="s">
        <v>279</v>
      </c>
      <c r="C124" t="s">
        <v>39</v>
      </c>
      <c r="D124" t="s">
        <v>0</v>
      </c>
      <c r="E124" t="s">
        <v>1</v>
      </c>
      <c r="F124" t="s">
        <v>1</v>
      </c>
      <c r="G124" t="s">
        <v>2</v>
      </c>
      <c r="H124" t="s">
        <v>54</v>
      </c>
      <c r="I124" t="s">
        <v>1</v>
      </c>
      <c r="J124">
        <v>4</v>
      </c>
      <c r="K124" t="s">
        <v>1</v>
      </c>
      <c r="L124">
        <v>127</v>
      </c>
      <c r="M124">
        <v>1.4999999999999999E-2</v>
      </c>
      <c r="N124">
        <v>1.4E-2</v>
      </c>
      <c r="O124">
        <v>1.4999999999999999E-2</v>
      </c>
      <c r="P124">
        <v>3.3000000000000002E-2</v>
      </c>
      <c r="Q124" s="1">
        <v>55</v>
      </c>
      <c r="R124" t="s">
        <v>168</v>
      </c>
      <c r="S124" t="s">
        <v>3</v>
      </c>
      <c r="T124" s="1">
        <v>35</v>
      </c>
      <c r="U124" s="95" t="s">
        <v>48</v>
      </c>
      <c r="V124" t="s">
        <v>3</v>
      </c>
      <c r="W124" s="1">
        <v>7</v>
      </c>
      <c r="X124" s="1">
        <v>8</v>
      </c>
      <c r="Y124" t="s">
        <v>48</v>
      </c>
      <c r="Z124" t="s">
        <v>48</v>
      </c>
      <c r="AA124" t="str">
        <f t="shared" si="28"/>
        <v>Compress 5800iAW 4 ORM-S</v>
      </c>
      <c r="AB124" t="s">
        <v>0</v>
      </c>
      <c r="AC124" t="s">
        <v>1</v>
      </c>
      <c r="AD124" t="s">
        <v>1</v>
      </c>
      <c r="AE124">
        <f>J124</f>
        <v>4</v>
      </c>
      <c r="AF124" t="s">
        <v>3</v>
      </c>
      <c r="AG124" t="s">
        <v>43</v>
      </c>
      <c r="AH124" t="s">
        <v>3</v>
      </c>
      <c r="AI124" t="s">
        <v>5</v>
      </c>
      <c r="AJ124" t="s">
        <v>3</v>
      </c>
      <c r="AK124" s="92">
        <v>0.85</v>
      </c>
      <c r="AL124" t="s">
        <v>3</v>
      </c>
      <c r="AM124" t="s">
        <v>3</v>
      </c>
      <c r="AN124" t="s">
        <v>162</v>
      </c>
      <c r="AO124" t="s">
        <v>3</v>
      </c>
      <c r="AP124" t="s">
        <v>3</v>
      </c>
      <c r="AQ124" s="26" t="s">
        <v>277</v>
      </c>
      <c r="AR124" t="s">
        <v>41</v>
      </c>
      <c r="AS124" t="s">
        <v>3</v>
      </c>
      <c r="AT124">
        <v>0.2</v>
      </c>
      <c r="AU124" t="s">
        <v>1</v>
      </c>
      <c r="AV124" t="s">
        <v>48</v>
      </c>
      <c r="AW124" t="s">
        <v>48</v>
      </c>
      <c r="AX124" t="s">
        <v>208</v>
      </c>
      <c r="AY124" t="s">
        <v>209</v>
      </c>
      <c r="AZ124" t="s">
        <v>1</v>
      </c>
      <c r="BA124" t="s">
        <v>1</v>
      </c>
      <c r="BB124" t="s">
        <v>3</v>
      </c>
      <c r="BC124" t="s">
        <v>162</v>
      </c>
      <c r="BD124" t="s">
        <v>3</v>
      </c>
      <c r="BE124" t="s">
        <v>5</v>
      </c>
      <c r="BF124" t="s">
        <v>3</v>
      </c>
      <c r="BH124" t="s">
        <v>209</v>
      </c>
      <c r="BI124" t="s">
        <v>1</v>
      </c>
      <c r="BJ124" t="s">
        <v>1</v>
      </c>
      <c r="BK124" t="s">
        <v>3</v>
      </c>
    </row>
    <row r="125" spans="1:63" x14ac:dyDescent="0.25">
      <c r="A125" s="91" t="s">
        <v>427</v>
      </c>
      <c r="B125" t="s">
        <v>279</v>
      </c>
      <c r="C125" t="s">
        <v>39</v>
      </c>
      <c r="D125" t="s">
        <v>0</v>
      </c>
      <c r="E125" t="s">
        <v>1</v>
      </c>
      <c r="F125" t="s">
        <v>1</v>
      </c>
      <c r="G125" t="s">
        <v>2</v>
      </c>
      <c r="H125" t="s">
        <v>54</v>
      </c>
      <c r="I125" t="s">
        <v>1</v>
      </c>
      <c r="J125">
        <v>6</v>
      </c>
      <c r="K125" t="s">
        <v>1</v>
      </c>
      <c r="L125">
        <v>136</v>
      </c>
      <c r="M125">
        <v>1.6E-2</v>
      </c>
      <c r="N125">
        <v>1.6E-2</v>
      </c>
      <c r="O125">
        <v>1.6E-2</v>
      </c>
      <c r="P125">
        <v>3.1E-2</v>
      </c>
      <c r="Q125" s="1">
        <v>55</v>
      </c>
      <c r="R125" t="s">
        <v>168</v>
      </c>
      <c r="S125" t="s">
        <v>3</v>
      </c>
      <c r="T125" s="1">
        <v>35</v>
      </c>
      <c r="U125" s="95" t="s">
        <v>48</v>
      </c>
      <c r="V125" t="s">
        <v>3</v>
      </c>
      <c r="W125" s="1">
        <v>7</v>
      </c>
      <c r="X125" s="1">
        <v>8</v>
      </c>
      <c r="Y125" t="s">
        <v>48</v>
      </c>
      <c r="Z125" t="s">
        <v>48</v>
      </c>
      <c r="AA125" t="str">
        <f t="shared" si="28"/>
        <v>Compress 5800iAW 5 ORM-S</v>
      </c>
      <c r="AB125" t="s">
        <v>0</v>
      </c>
      <c r="AC125" t="s">
        <v>1</v>
      </c>
      <c r="AD125" t="s">
        <v>1</v>
      </c>
      <c r="AE125">
        <f t="shared" ref="AE125:AE140" si="29">J125</f>
        <v>6</v>
      </c>
      <c r="AF125" t="s">
        <v>3</v>
      </c>
      <c r="AG125" t="s">
        <v>43</v>
      </c>
      <c r="AH125" t="s">
        <v>3</v>
      </c>
      <c r="AI125" t="s">
        <v>159</v>
      </c>
      <c r="AJ125" t="s">
        <v>3</v>
      </c>
      <c r="AK125" s="92">
        <v>0.92</v>
      </c>
      <c r="AL125" t="s">
        <v>3</v>
      </c>
      <c r="AM125" t="s">
        <v>3</v>
      </c>
      <c r="AN125" t="s">
        <v>162</v>
      </c>
      <c r="AO125" t="s">
        <v>3</v>
      </c>
      <c r="AP125" t="s">
        <v>3</v>
      </c>
      <c r="AQ125" s="26" t="s">
        <v>277</v>
      </c>
      <c r="AR125" t="s">
        <v>41</v>
      </c>
      <c r="AS125" t="s">
        <v>3</v>
      </c>
      <c r="AT125">
        <v>0.2</v>
      </c>
      <c r="AU125" t="s">
        <v>1</v>
      </c>
      <c r="AV125" t="s">
        <v>48</v>
      </c>
      <c r="AW125" t="s">
        <v>48</v>
      </c>
      <c r="AX125" t="s">
        <v>208</v>
      </c>
      <c r="AY125" t="s">
        <v>209</v>
      </c>
      <c r="AZ125" t="s">
        <v>1</v>
      </c>
      <c r="BA125" t="s">
        <v>1</v>
      </c>
      <c r="BB125" t="s">
        <v>3</v>
      </c>
      <c r="BC125" t="s">
        <v>162</v>
      </c>
      <c r="BD125" t="s">
        <v>3</v>
      </c>
      <c r="BE125" t="s">
        <v>159</v>
      </c>
      <c r="BF125" t="s">
        <v>3</v>
      </c>
      <c r="BH125" t="s">
        <v>209</v>
      </c>
      <c r="BI125" t="s">
        <v>1</v>
      </c>
      <c r="BJ125" t="s">
        <v>1</v>
      </c>
      <c r="BK125" t="s">
        <v>3</v>
      </c>
    </row>
    <row r="126" spans="1:63" x14ac:dyDescent="0.25">
      <c r="A126" s="91" t="s">
        <v>428</v>
      </c>
      <c r="B126" t="s">
        <v>279</v>
      </c>
      <c r="C126" t="s">
        <v>39</v>
      </c>
      <c r="D126" t="s">
        <v>0</v>
      </c>
      <c r="E126" t="s">
        <v>1</v>
      </c>
      <c r="F126" t="s">
        <v>1</v>
      </c>
      <c r="G126" t="s">
        <v>2</v>
      </c>
      <c r="H126" t="s">
        <v>54</v>
      </c>
      <c r="I126" t="s">
        <v>1</v>
      </c>
      <c r="J126">
        <v>7</v>
      </c>
      <c r="K126" t="s">
        <v>1</v>
      </c>
      <c r="L126">
        <v>136</v>
      </c>
      <c r="M126">
        <v>1.4999999999999999E-2</v>
      </c>
      <c r="N126">
        <v>1.4999999999999999E-2</v>
      </c>
      <c r="O126">
        <v>1.4999999999999999E-2</v>
      </c>
      <c r="P126">
        <v>3.2000000000000001E-2</v>
      </c>
      <c r="Q126" s="1">
        <v>55</v>
      </c>
      <c r="R126" t="s">
        <v>168</v>
      </c>
      <c r="S126" t="s">
        <v>3</v>
      </c>
      <c r="T126" s="1">
        <v>35</v>
      </c>
      <c r="U126" s="95" t="s">
        <v>48</v>
      </c>
      <c r="V126" t="s">
        <v>3</v>
      </c>
      <c r="W126" s="1">
        <v>7</v>
      </c>
      <c r="X126" s="1">
        <v>8</v>
      </c>
      <c r="Y126" t="s">
        <v>48</v>
      </c>
      <c r="Z126" t="s">
        <v>48</v>
      </c>
      <c r="AA126" t="str">
        <f t="shared" si="28"/>
        <v>Compress 5800iAW 7 ORM-S</v>
      </c>
      <c r="AB126" t="s">
        <v>0</v>
      </c>
      <c r="AC126" t="s">
        <v>1</v>
      </c>
      <c r="AD126" t="s">
        <v>1</v>
      </c>
      <c r="AE126">
        <f t="shared" si="29"/>
        <v>7</v>
      </c>
      <c r="AF126" t="s">
        <v>3</v>
      </c>
      <c r="AG126" t="s">
        <v>43</v>
      </c>
      <c r="AH126" t="s">
        <v>3</v>
      </c>
      <c r="AI126" t="s">
        <v>159</v>
      </c>
      <c r="AJ126" t="s">
        <v>3</v>
      </c>
      <c r="AK126" s="92">
        <v>0.92</v>
      </c>
      <c r="AL126" t="s">
        <v>3</v>
      </c>
      <c r="AM126" t="s">
        <v>3</v>
      </c>
      <c r="AN126" t="s">
        <v>162</v>
      </c>
      <c r="AO126" t="s">
        <v>3</v>
      </c>
      <c r="AP126" t="s">
        <v>3</v>
      </c>
      <c r="AQ126" s="26" t="s">
        <v>277</v>
      </c>
      <c r="AR126" t="s">
        <v>41</v>
      </c>
      <c r="AS126" t="s">
        <v>3</v>
      </c>
      <c r="AT126">
        <v>0.2</v>
      </c>
      <c r="AU126" t="s">
        <v>1</v>
      </c>
      <c r="AV126" t="s">
        <v>48</v>
      </c>
      <c r="AW126" t="s">
        <v>48</v>
      </c>
      <c r="AX126" t="s">
        <v>208</v>
      </c>
      <c r="AY126" t="s">
        <v>209</v>
      </c>
      <c r="AZ126" t="s">
        <v>1</v>
      </c>
      <c r="BA126" t="s">
        <v>1</v>
      </c>
      <c r="BB126" t="s">
        <v>3</v>
      </c>
      <c r="BC126" t="s">
        <v>162</v>
      </c>
      <c r="BD126" t="s">
        <v>3</v>
      </c>
      <c r="BE126" t="s">
        <v>159</v>
      </c>
      <c r="BF126" t="s">
        <v>3</v>
      </c>
      <c r="BH126" t="s">
        <v>209</v>
      </c>
      <c r="BI126" t="s">
        <v>1</v>
      </c>
      <c r="BJ126" t="s">
        <v>1</v>
      </c>
      <c r="BK126" t="s">
        <v>3</v>
      </c>
    </row>
    <row r="127" spans="1:63" x14ac:dyDescent="0.25">
      <c r="A127" s="91" t="s">
        <v>429</v>
      </c>
      <c r="B127" t="s">
        <v>279</v>
      </c>
      <c r="C127" t="s">
        <v>39</v>
      </c>
      <c r="D127" t="s">
        <v>0</v>
      </c>
      <c r="E127" t="s">
        <v>1</v>
      </c>
      <c r="F127" t="s">
        <v>1</v>
      </c>
      <c r="G127" t="s">
        <v>2</v>
      </c>
      <c r="H127" t="s">
        <v>54</v>
      </c>
      <c r="I127" t="s">
        <v>1</v>
      </c>
      <c r="J127">
        <v>10</v>
      </c>
      <c r="K127" t="s">
        <v>1</v>
      </c>
      <c r="L127">
        <v>141</v>
      </c>
      <c r="M127">
        <v>3.3000000000000002E-2</v>
      </c>
      <c r="N127">
        <v>1.7999999999999999E-2</v>
      </c>
      <c r="O127">
        <v>3.3000000000000002E-2</v>
      </c>
      <c r="P127">
        <v>3.4000000000000002E-2</v>
      </c>
      <c r="Q127" s="1">
        <v>55</v>
      </c>
      <c r="R127" t="s">
        <v>168</v>
      </c>
      <c r="S127" t="s">
        <v>3</v>
      </c>
      <c r="T127" s="1">
        <v>35</v>
      </c>
      <c r="U127" s="95" t="s">
        <v>48</v>
      </c>
      <c r="V127" t="s">
        <v>3</v>
      </c>
      <c r="W127" s="1">
        <v>7</v>
      </c>
      <c r="X127" s="1">
        <v>8</v>
      </c>
      <c r="Y127" t="s">
        <v>48</v>
      </c>
      <c r="Z127" t="s">
        <v>48</v>
      </c>
      <c r="AA127" t="str">
        <f t="shared" si="28"/>
        <v>Compress 5800iAW 10 ORM-T</v>
      </c>
      <c r="AB127" t="s">
        <v>0</v>
      </c>
      <c r="AC127" t="s">
        <v>1</v>
      </c>
      <c r="AD127" t="s">
        <v>1</v>
      </c>
      <c r="AE127">
        <f t="shared" si="29"/>
        <v>10</v>
      </c>
      <c r="AF127" t="s">
        <v>3</v>
      </c>
      <c r="AG127" t="s">
        <v>43</v>
      </c>
      <c r="AH127" t="s">
        <v>3</v>
      </c>
      <c r="AI127" t="s">
        <v>159</v>
      </c>
      <c r="AJ127" t="s">
        <v>3</v>
      </c>
      <c r="AK127" s="92">
        <v>0.95</v>
      </c>
      <c r="AL127" t="s">
        <v>3</v>
      </c>
      <c r="AM127" t="s">
        <v>3</v>
      </c>
      <c r="AN127" t="s">
        <v>162</v>
      </c>
      <c r="AO127" t="s">
        <v>3</v>
      </c>
      <c r="AP127" t="s">
        <v>3</v>
      </c>
      <c r="AQ127" s="26" t="s">
        <v>277</v>
      </c>
      <c r="AR127" t="s">
        <v>41</v>
      </c>
      <c r="AS127" t="s">
        <v>3</v>
      </c>
      <c r="AT127">
        <v>0.2</v>
      </c>
      <c r="AU127" t="s">
        <v>1</v>
      </c>
      <c r="AV127" t="s">
        <v>48</v>
      </c>
      <c r="AW127" t="s">
        <v>48</v>
      </c>
      <c r="AX127" t="s">
        <v>208</v>
      </c>
      <c r="AY127" t="s">
        <v>209</v>
      </c>
      <c r="AZ127" t="s">
        <v>1</v>
      </c>
      <c r="BA127" t="s">
        <v>1</v>
      </c>
      <c r="BB127" t="s">
        <v>3</v>
      </c>
      <c r="BC127" t="s">
        <v>162</v>
      </c>
      <c r="BD127" t="s">
        <v>3</v>
      </c>
      <c r="BE127" t="s">
        <v>159</v>
      </c>
      <c r="BF127" t="s">
        <v>3</v>
      </c>
      <c r="BH127" t="s">
        <v>209</v>
      </c>
      <c r="BI127" t="s">
        <v>1</v>
      </c>
      <c r="BJ127" t="s">
        <v>1</v>
      </c>
      <c r="BK127" t="s">
        <v>3</v>
      </c>
    </row>
    <row r="128" spans="1:63" x14ac:dyDescent="0.25">
      <c r="A128" s="91" t="s">
        <v>430</v>
      </c>
      <c r="B128" t="s">
        <v>279</v>
      </c>
      <c r="C128" t="s">
        <v>39</v>
      </c>
      <c r="D128" t="s">
        <v>0</v>
      </c>
      <c r="E128" t="s">
        <v>1</v>
      </c>
      <c r="F128" t="s">
        <v>1</v>
      </c>
      <c r="G128" t="s">
        <v>2</v>
      </c>
      <c r="H128" t="s">
        <v>54</v>
      </c>
      <c r="I128" t="s">
        <v>1</v>
      </c>
      <c r="J128">
        <v>12</v>
      </c>
      <c r="K128" t="s">
        <v>1</v>
      </c>
      <c r="L128">
        <v>136</v>
      </c>
      <c r="M128">
        <v>0.33</v>
      </c>
      <c r="N128">
        <v>1.7999999999999999E-2</v>
      </c>
      <c r="O128">
        <v>3.3000000000000002E-2</v>
      </c>
      <c r="P128">
        <v>6.7000000000000004E-2</v>
      </c>
      <c r="Q128" s="1">
        <v>55</v>
      </c>
      <c r="R128" t="s">
        <v>168</v>
      </c>
      <c r="S128" t="s">
        <v>3</v>
      </c>
      <c r="T128" s="1">
        <v>35</v>
      </c>
      <c r="U128" s="95" t="s">
        <v>48</v>
      </c>
      <c r="V128" t="s">
        <v>3</v>
      </c>
      <c r="W128" s="1">
        <v>7</v>
      </c>
      <c r="X128" s="1">
        <v>8</v>
      </c>
      <c r="Y128" t="s">
        <v>48</v>
      </c>
      <c r="Z128" t="s">
        <v>48</v>
      </c>
      <c r="AA128" t="str">
        <f t="shared" si="28"/>
        <v>Compress 5800iAW 12 ORM-T</v>
      </c>
      <c r="AB128" t="s">
        <v>0</v>
      </c>
      <c r="AC128" t="s">
        <v>1</v>
      </c>
      <c r="AD128" t="s">
        <v>1</v>
      </c>
      <c r="AE128">
        <f t="shared" si="29"/>
        <v>12</v>
      </c>
      <c r="AF128" t="s">
        <v>3</v>
      </c>
      <c r="AG128" t="s">
        <v>43</v>
      </c>
      <c r="AH128" t="s">
        <v>3</v>
      </c>
      <c r="AI128" t="s">
        <v>159</v>
      </c>
      <c r="AJ128" t="s">
        <v>3</v>
      </c>
      <c r="AK128" s="92">
        <v>0.95</v>
      </c>
      <c r="AL128" t="s">
        <v>3</v>
      </c>
      <c r="AM128" t="s">
        <v>3</v>
      </c>
      <c r="AN128" t="s">
        <v>162</v>
      </c>
      <c r="AO128" t="s">
        <v>3</v>
      </c>
      <c r="AP128" t="s">
        <v>3</v>
      </c>
      <c r="AQ128" s="26" t="s">
        <v>277</v>
      </c>
      <c r="AR128" t="s">
        <v>41</v>
      </c>
      <c r="AS128" t="s">
        <v>3</v>
      </c>
      <c r="AT128">
        <v>0.2</v>
      </c>
      <c r="AU128" t="s">
        <v>1</v>
      </c>
      <c r="AV128" t="s">
        <v>48</v>
      </c>
      <c r="AW128" t="s">
        <v>48</v>
      </c>
      <c r="AX128" t="s">
        <v>208</v>
      </c>
      <c r="AY128" t="s">
        <v>209</v>
      </c>
      <c r="AZ128" t="s">
        <v>1</v>
      </c>
      <c r="BA128" t="s">
        <v>1</v>
      </c>
      <c r="BB128" t="s">
        <v>3</v>
      </c>
      <c r="BC128" t="s">
        <v>162</v>
      </c>
      <c r="BD128" t="s">
        <v>3</v>
      </c>
      <c r="BE128" t="s">
        <v>159</v>
      </c>
      <c r="BF128" t="s">
        <v>3</v>
      </c>
      <c r="BH128" t="s">
        <v>209</v>
      </c>
      <c r="BI128" t="s">
        <v>1</v>
      </c>
      <c r="BJ128" t="s">
        <v>1</v>
      </c>
      <c r="BK128" t="s">
        <v>3</v>
      </c>
    </row>
    <row r="129" spans="1:63" x14ac:dyDescent="0.25">
      <c r="A129" s="91" t="s">
        <v>431</v>
      </c>
      <c r="B129" t="s">
        <v>279</v>
      </c>
      <c r="C129" t="s">
        <v>39</v>
      </c>
      <c r="D129" t="s">
        <v>0</v>
      </c>
      <c r="E129" t="s">
        <v>1</v>
      </c>
      <c r="F129" t="s">
        <v>1</v>
      </c>
      <c r="G129" t="s">
        <v>2</v>
      </c>
      <c r="H129" t="s">
        <v>54</v>
      </c>
      <c r="I129" t="s">
        <v>1</v>
      </c>
      <c r="J129">
        <v>4</v>
      </c>
      <c r="K129" t="s">
        <v>1</v>
      </c>
      <c r="L129">
        <v>127</v>
      </c>
      <c r="M129">
        <v>1.4999999999999999E-2</v>
      </c>
      <c r="N129">
        <v>1.4E-2</v>
      </c>
      <c r="O129">
        <v>1.4999999999999999E-2</v>
      </c>
      <c r="P129">
        <v>3.3000000000000002E-2</v>
      </c>
      <c r="Q129" s="1">
        <v>55</v>
      </c>
      <c r="R129" t="s">
        <v>168</v>
      </c>
      <c r="S129" t="s">
        <v>3</v>
      </c>
      <c r="T129" s="1">
        <v>35</v>
      </c>
      <c r="U129" s="95" t="s">
        <v>48</v>
      </c>
      <c r="V129" t="s">
        <v>3</v>
      </c>
      <c r="W129" s="1">
        <v>7</v>
      </c>
      <c r="X129" s="1">
        <v>8</v>
      </c>
      <c r="Y129" t="s">
        <v>48</v>
      </c>
      <c r="Z129" t="s">
        <v>48</v>
      </c>
      <c r="AA129" t="str">
        <f t="shared" si="28"/>
        <v>Compress 5800iAW 4 ORE-S</v>
      </c>
      <c r="AB129" t="s">
        <v>0</v>
      </c>
      <c r="AC129" t="s">
        <v>1</v>
      </c>
      <c r="AD129" t="s">
        <v>1</v>
      </c>
      <c r="AE129">
        <f t="shared" si="29"/>
        <v>4</v>
      </c>
      <c r="AF129" s="96" t="s">
        <v>443</v>
      </c>
      <c r="AG129" s="32" t="s">
        <v>444</v>
      </c>
      <c r="AH129" t="s">
        <v>48</v>
      </c>
      <c r="AI129" t="s">
        <v>48</v>
      </c>
      <c r="AJ129" t="s">
        <v>48</v>
      </c>
      <c r="AK129" s="80" t="s">
        <v>48</v>
      </c>
      <c r="AL129" t="s">
        <v>3</v>
      </c>
      <c r="AM129" t="s">
        <v>3</v>
      </c>
      <c r="AN129" t="s">
        <v>48</v>
      </c>
      <c r="AO129" t="s">
        <v>48</v>
      </c>
      <c r="AP129" t="s">
        <v>3</v>
      </c>
      <c r="AQ129" s="26" t="s">
        <v>277</v>
      </c>
      <c r="AR129" t="s">
        <v>41</v>
      </c>
      <c r="AS129" t="s">
        <v>3</v>
      </c>
      <c r="AT129">
        <v>0.2</v>
      </c>
      <c r="AU129" t="s">
        <v>1</v>
      </c>
      <c r="AV129" t="s">
        <v>48</v>
      </c>
      <c r="AW129" t="s">
        <v>193</v>
      </c>
      <c r="AX129" t="s">
        <v>208</v>
      </c>
      <c r="AY129" t="s">
        <v>209</v>
      </c>
      <c r="AZ129" t="s">
        <v>1</v>
      </c>
      <c r="BA129" t="s">
        <v>1</v>
      </c>
      <c r="BB129" t="s">
        <v>3</v>
      </c>
      <c r="BC129" t="s">
        <v>48</v>
      </c>
      <c r="BD129" t="s">
        <v>48</v>
      </c>
      <c r="BE129" t="s">
        <v>48</v>
      </c>
      <c r="BF129" t="s">
        <v>3</v>
      </c>
      <c r="BH129" t="s">
        <v>209</v>
      </c>
      <c r="BI129" t="s">
        <v>1</v>
      </c>
      <c r="BJ129" t="s">
        <v>1</v>
      </c>
      <c r="BK129" t="s">
        <v>48</v>
      </c>
    </row>
    <row r="130" spans="1:63" x14ac:dyDescent="0.25">
      <c r="A130" s="91" t="s">
        <v>432</v>
      </c>
      <c r="B130" t="s">
        <v>279</v>
      </c>
      <c r="C130" t="s">
        <v>39</v>
      </c>
      <c r="D130" t="s">
        <v>0</v>
      </c>
      <c r="E130" t="s">
        <v>1</v>
      </c>
      <c r="F130" t="s">
        <v>1</v>
      </c>
      <c r="G130" t="s">
        <v>2</v>
      </c>
      <c r="H130" t="s">
        <v>54</v>
      </c>
      <c r="I130" t="s">
        <v>1</v>
      </c>
      <c r="J130">
        <v>6</v>
      </c>
      <c r="K130" t="s">
        <v>1</v>
      </c>
      <c r="L130">
        <v>136</v>
      </c>
      <c r="M130">
        <v>1.6E-2</v>
      </c>
      <c r="N130">
        <v>1.6E-2</v>
      </c>
      <c r="O130">
        <v>1.6E-2</v>
      </c>
      <c r="P130">
        <v>3.1E-2</v>
      </c>
      <c r="Q130" s="1">
        <v>55</v>
      </c>
      <c r="R130" t="s">
        <v>168</v>
      </c>
      <c r="S130" t="s">
        <v>3</v>
      </c>
      <c r="T130" s="1">
        <v>35</v>
      </c>
      <c r="U130" s="95" t="s">
        <v>48</v>
      </c>
      <c r="V130" t="s">
        <v>3</v>
      </c>
      <c r="W130" s="1">
        <v>7</v>
      </c>
      <c r="X130" s="1">
        <v>8</v>
      </c>
      <c r="Y130" t="s">
        <v>48</v>
      </c>
      <c r="Z130" t="s">
        <v>48</v>
      </c>
      <c r="AA130" t="str">
        <f t="shared" si="28"/>
        <v>Compress 5800iAW 5 ORE-S</v>
      </c>
      <c r="AB130" t="s">
        <v>0</v>
      </c>
      <c r="AC130" t="s">
        <v>1</v>
      </c>
      <c r="AD130" t="s">
        <v>1</v>
      </c>
      <c r="AE130">
        <f t="shared" si="29"/>
        <v>6</v>
      </c>
      <c r="AF130" s="96" t="s">
        <v>443</v>
      </c>
      <c r="AG130" s="32" t="s">
        <v>444</v>
      </c>
      <c r="AH130" t="s">
        <v>48</v>
      </c>
      <c r="AI130" t="s">
        <v>48</v>
      </c>
      <c r="AJ130" t="s">
        <v>48</v>
      </c>
      <c r="AK130" s="80" t="s">
        <v>48</v>
      </c>
      <c r="AL130" t="s">
        <v>3</v>
      </c>
      <c r="AM130" t="s">
        <v>3</v>
      </c>
      <c r="AN130" t="s">
        <v>48</v>
      </c>
      <c r="AO130" t="s">
        <v>48</v>
      </c>
      <c r="AP130" t="s">
        <v>3</v>
      </c>
      <c r="AQ130" s="26" t="s">
        <v>277</v>
      </c>
      <c r="AR130" t="s">
        <v>41</v>
      </c>
      <c r="AS130" t="s">
        <v>3</v>
      </c>
      <c r="AT130">
        <v>0.2</v>
      </c>
      <c r="AU130" t="s">
        <v>1</v>
      </c>
      <c r="AV130" t="s">
        <v>48</v>
      </c>
      <c r="AW130" t="s">
        <v>193</v>
      </c>
      <c r="AX130" t="s">
        <v>208</v>
      </c>
      <c r="AY130" t="s">
        <v>209</v>
      </c>
      <c r="AZ130" t="s">
        <v>1</v>
      </c>
      <c r="BA130" t="s">
        <v>1</v>
      </c>
      <c r="BB130" t="s">
        <v>3</v>
      </c>
      <c r="BC130" t="s">
        <v>48</v>
      </c>
      <c r="BD130" t="s">
        <v>48</v>
      </c>
      <c r="BE130" t="s">
        <v>48</v>
      </c>
      <c r="BF130" t="s">
        <v>3</v>
      </c>
      <c r="BH130" t="s">
        <v>209</v>
      </c>
      <c r="BI130" t="s">
        <v>1</v>
      </c>
      <c r="BJ130" t="s">
        <v>1</v>
      </c>
      <c r="BK130" t="s">
        <v>48</v>
      </c>
    </row>
    <row r="131" spans="1:63" x14ac:dyDescent="0.25">
      <c r="A131" s="91" t="s">
        <v>433</v>
      </c>
      <c r="B131" t="s">
        <v>279</v>
      </c>
      <c r="C131" t="s">
        <v>39</v>
      </c>
      <c r="D131" t="s">
        <v>0</v>
      </c>
      <c r="E131" t="s">
        <v>1</v>
      </c>
      <c r="F131" t="s">
        <v>1</v>
      </c>
      <c r="G131" t="s">
        <v>2</v>
      </c>
      <c r="H131" t="s">
        <v>54</v>
      </c>
      <c r="I131" t="s">
        <v>1</v>
      </c>
      <c r="J131">
        <v>7</v>
      </c>
      <c r="K131" t="s">
        <v>1</v>
      </c>
      <c r="L131">
        <v>136</v>
      </c>
      <c r="M131">
        <v>1.4999999999999999E-2</v>
      </c>
      <c r="N131">
        <v>1.4999999999999999E-2</v>
      </c>
      <c r="O131">
        <v>1.4999999999999999E-2</v>
      </c>
      <c r="P131">
        <v>3.2000000000000001E-2</v>
      </c>
      <c r="Q131" s="1">
        <v>55</v>
      </c>
      <c r="R131" t="s">
        <v>168</v>
      </c>
      <c r="S131" t="s">
        <v>3</v>
      </c>
      <c r="T131" s="1">
        <v>35</v>
      </c>
      <c r="U131" s="95" t="s">
        <v>48</v>
      </c>
      <c r="V131" t="s">
        <v>3</v>
      </c>
      <c r="W131" s="1">
        <v>7</v>
      </c>
      <c r="X131" s="1">
        <v>8</v>
      </c>
      <c r="Y131" t="s">
        <v>48</v>
      </c>
      <c r="Z131" t="s">
        <v>48</v>
      </c>
      <c r="AA131" t="str">
        <f t="shared" si="28"/>
        <v>Compress 5800iAW 7 ORE-S</v>
      </c>
      <c r="AB131" t="s">
        <v>0</v>
      </c>
      <c r="AC131" t="s">
        <v>1</v>
      </c>
      <c r="AD131" t="s">
        <v>1</v>
      </c>
      <c r="AE131">
        <f t="shared" si="29"/>
        <v>7</v>
      </c>
      <c r="AF131" s="96" t="s">
        <v>443</v>
      </c>
      <c r="AG131" s="32" t="s">
        <v>444</v>
      </c>
      <c r="AH131" t="s">
        <v>48</v>
      </c>
      <c r="AI131" t="s">
        <v>48</v>
      </c>
      <c r="AJ131" t="s">
        <v>48</v>
      </c>
      <c r="AK131" s="80" t="s">
        <v>48</v>
      </c>
      <c r="AL131" t="s">
        <v>3</v>
      </c>
      <c r="AM131" t="s">
        <v>3</v>
      </c>
      <c r="AN131" t="s">
        <v>48</v>
      </c>
      <c r="AO131" t="s">
        <v>48</v>
      </c>
      <c r="AP131" t="s">
        <v>3</v>
      </c>
      <c r="AQ131" s="26" t="s">
        <v>277</v>
      </c>
      <c r="AR131" t="s">
        <v>41</v>
      </c>
      <c r="AS131" t="s">
        <v>3</v>
      </c>
      <c r="AT131">
        <v>0.2</v>
      </c>
      <c r="AU131" t="s">
        <v>1</v>
      </c>
      <c r="AV131" t="s">
        <v>48</v>
      </c>
      <c r="AW131" t="s">
        <v>193</v>
      </c>
      <c r="AX131" t="s">
        <v>208</v>
      </c>
      <c r="AY131" t="s">
        <v>209</v>
      </c>
      <c r="AZ131" t="s">
        <v>1</v>
      </c>
      <c r="BA131" t="s">
        <v>1</v>
      </c>
      <c r="BB131" t="s">
        <v>3</v>
      </c>
      <c r="BC131" t="s">
        <v>48</v>
      </c>
      <c r="BD131" t="s">
        <v>48</v>
      </c>
      <c r="BE131" t="s">
        <v>48</v>
      </c>
      <c r="BF131" t="s">
        <v>3</v>
      </c>
      <c r="BH131" t="s">
        <v>209</v>
      </c>
      <c r="BI131" t="s">
        <v>1</v>
      </c>
      <c r="BJ131" t="s">
        <v>1</v>
      </c>
      <c r="BK131" t="s">
        <v>48</v>
      </c>
    </row>
    <row r="132" spans="1:63" x14ac:dyDescent="0.25">
      <c r="A132" s="91" t="s">
        <v>434</v>
      </c>
      <c r="B132" t="s">
        <v>279</v>
      </c>
      <c r="C132" t="s">
        <v>39</v>
      </c>
      <c r="D132" t="s">
        <v>0</v>
      </c>
      <c r="E132" t="s">
        <v>1</v>
      </c>
      <c r="F132" t="s">
        <v>1</v>
      </c>
      <c r="G132" t="s">
        <v>2</v>
      </c>
      <c r="H132" t="s">
        <v>54</v>
      </c>
      <c r="I132" t="s">
        <v>1</v>
      </c>
      <c r="J132">
        <v>10</v>
      </c>
      <c r="K132" t="s">
        <v>1</v>
      </c>
      <c r="L132">
        <v>141</v>
      </c>
      <c r="M132">
        <v>3.3000000000000002E-2</v>
      </c>
      <c r="N132">
        <v>1.7999999999999999E-2</v>
      </c>
      <c r="O132">
        <v>3.3000000000000002E-2</v>
      </c>
      <c r="P132">
        <v>3.4000000000000002E-2</v>
      </c>
      <c r="Q132" s="1">
        <v>55</v>
      </c>
      <c r="R132" t="s">
        <v>168</v>
      </c>
      <c r="S132" t="s">
        <v>3</v>
      </c>
      <c r="T132" s="1">
        <v>35</v>
      </c>
      <c r="U132" s="95" t="s">
        <v>48</v>
      </c>
      <c r="V132" t="s">
        <v>3</v>
      </c>
      <c r="W132" s="1">
        <v>7</v>
      </c>
      <c r="X132" s="1">
        <v>8</v>
      </c>
      <c r="Y132" t="s">
        <v>48</v>
      </c>
      <c r="Z132" t="s">
        <v>48</v>
      </c>
      <c r="AA132" t="str">
        <f t="shared" si="28"/>
        <v>Compress 5800iAW 10 ORE-T</v>
      </c>
      <c r="AB132" t="s">
        <v>0</v>
      </c>
      <c r="AC132" t="s">
        <v>1</v>
      </c>
      <c r="AD132" t="s">
        <v>1</v>
      </c>
      <c r="AE132">
        <f t="shared" si="29"/>
        <v>10</v>
      </c>
      <c r="AF132" s="96" t="s">
        <v>443</v>
      </c>
      <c r="AG132" s="32" t="s">
        <v>444</v>
      </c>
      <c r="AH132" t="s">
        <v>48</v>
      </c>
      <c r="AI132" t="s">
        <v>48</v>
      </c>
      <c r="AJ132" t="s">
        <v>48</v>
      </c>
      <c r="AK132" s="80" t="s">
        <v>48</v>
      </c>
      <c r="AL132" t="s">
        <v>3</v>
      </c>
      <c r="AM132" t="s">
        <v>3</v>
      </c>
      <c r="AN132" t="s">
        <v>48</v>
      </c>
      <c r="AO132" t="s">
        <v>48</v>
      </c>
      <c r="AP132" t="s">
        <v>3</v>
      </c>
      <c r="AQ132" s="26" t="s">
        <v>277</v>
      </c>
      <c r="AR132" t="s">
        <v>41</v>
      </c>
      <c r="AS132" t="s">
        <v>3</v>
      </c>
      <c r="AT132">
        <v>0.2</v>
      </c>
      <c r="AU132" t="s">
        <v>1</v>
      </c>
      <c r="AV132" t="s">
        <v>48</v>
      </c>
      <c r="AW132" t="s">
        <v>193</v>
      </c>
      <c r="AX132" t="s">
        <v>208</v>
      </c>
      <c r="AY132" t="s">
        <v>209</v>
      </c>
      <c r="AZ132" t="s">
        <v>1</v>
      </c>
      <c r="BA132" t="s">
        <v>1</v>
      </c>
      <c r="BB132" t="s">
        <v>3</v>
      </c>
      <c r="BC132" t="s">
        <v>48</v>
      </c>
      <c r="BD132" t="s">
        <v>48</v>
      </c>
      <c r="BE132" t="s">
        <v>48</v>
      </c>
      <c r="BF132" t="s">
        <v>3</v>
      </c>
      <c r="BH132" t="s">
        <v>209</v>
      </c>
      <c r="BI132" t="s">
        <v>1</v>
      </c>
      <c r="BJ132" t="s">
        <v>1</v>
      </c>
      <c r="BK132" t="s">
        <v>48</v>
      </c>
    </row>
    <row r="133" spans="1:63" x14ac:dyDescent="0.25">
      <c r="A133" s="91" t="s">
        <v>435</v>
      </c>
      <c r="B133" t="s">
        <v>279</v>
      </c>
      <c r="C133" t="s">
        <v>39</v>
      </c>
      <c r="D133" t="s">
        <v>0</v>
      </c>
      <c r="E133" t="s">
        <v>1</v>
      </c>
      <c r="F133" t="s">
        <v>1</v>
      </c>
      <c r="G133" t="s">
        <v>2</v>
      </c>
      <c r="H133" t="s">
        <v>54</v>
      </c>
      <c r="I133" t="s">
        <v>1</v>
      </c>
      <c r="J133">
        <v>12</v>
      </c>
      <c r="K133" t="s">
        <v>1</v>
      </c>
      <c r="L133">
        <v>136</v>
      </c>
      <c r="M133">
        <v>0.33</v>
      </c>
      <c r="N133">
        <v>1.7999999999999999E-2</v>
      </c>
      <c r="O133">
        <v>3.3000000000000002E-2</v>
      </c>
      <c r="P133">
        <v>6.7000000000000004E-2</v>
      </c>
      <c r="Q133" s="1">
        <v>55</v>
      </c>
      <c r="R133" t="s">
        <v>168</v>
      </c>
      <c r="S133" t="s">
        <v>3</v>
      </c>
      <c r="T133" s="1">
        <v>35</v>
      </c>
      <c r="U133" s="95" t="s">
        <v>48</v>
      </c>
      <c r="V133" t="s">
        <v>3</v>
      </c>
      <c r="W133" s="1">
        <v>7</v>
      </c>
      <c r="X133" s="1">
        <v>8</v>
      </c>
      <c r="Y133" t="s">
        <v>48</v>
      </c>
      <c r="Z133" t="s">
        <v>48</v>
      </c>
      <c r="AA133" t="str">
        <f t="shared" si="28"/>
        <v>Compress 5800iAW 12 ORE-T</v>
      </c>
      <c r="AB133" t="s">
        <v>0</v>
      </c>
      <c r="AC133" t="s">
        <v>1</v>
      </c>
      <c r="AD133" t="s">
        <v>1</v>
      </c>
      <c r="AE133">
        <f t="shared" si="29"/>
        <v>12</v>
      </c>
      <c r="AF133" s="96" t="s">
        <v>443</v>
      </c>
      <c r="AG133" s="32" t="s">
        <v>444</v>
      </c>
      <c r="AH133" t="s">
        <v>48</v>
      </c>
      <c r="AI133" t="s">
        <v>48</v>
      </c>
      <c r="AJ133" t="s">
        <v>48</v>
      </c>
      <c r="AK133" s="80" t="s">
        <v>48</v>
      </c>
      <c r="AL133" t="s">
        <v>3</v>
      </c>
      <c r="AM133" t="s">
        <v>3</v>
      </c>
      <c r="AN133" t="s">
        <v>48</v>
      </c>
      <c r="AO133" t="s">
        <v>48</v>
      </c>
      <c r="AP133" t="s">
        <v>3</v>
      </c>
      <c r="AQ133" s="26" t="s">
        <v>277</v>
      </c>
      <c r="AR133" t="s">
        <v>41</v>
      </c>
      <c r="AS133" t="s">
        <v>3</v>
      </c>
      <c r="AT133">
        <v>0.2</v>
      </c>
      <c r="AU133" t="s">
        <v>1</v>
      </c>
      <c r="AV133" t="s">
        <v>48</v>
      </c>
      <c r="AW133" t="s">
        <v>193</v>
      </c>
      <c r="AX133" t="s">
        <v>208</v>
      </c>
      <c r="AY133" t="s">
        <v>209</v>
      </c>
      <c r="AZ133" t="s">
        <v>1</v>
      </c>
      <c r="BA133" t="s">
        <v>1</v>
      </c>
      <c r="BB133" t="s">
        <v>3</v>
      </c>
      <c r="BC133" t="s">
        <v>48</v>
      </c>
      <c r="BD133" t="s">
        <v>48</v>
      </c>
      <c r="BE133" t="s">
        <v>48</v>
      </c>
      <c r="BF133" t="s">
        <v>48</v>
      </c>
      <c r="BH133" t="s">
        <v>209</v>
      </c>
      <c r="BI133" t="s">
        <v>1</v>
      </c>
      <c r="BJ133" t="s">
        <v>1</v>
      </c>
      <c r="BK133" t="s">
        <v>48</v>
      </c>
    </row>
    <row r="134" spans="1:63" x14ac:dyDescent="0.25">
      <c r="A134" s="91" t="s">
        <v>436</v>
      </c>
      <c r="B134" t="s">
        <v>279</v>
      </c>
      <c r="C134" t="s">
        <v>39</v>
      </c>
      <c r="D134" t="s">
        <v>0</v>
      </c>
      <c r="E134" t="s">
        <v>1</v>
      </c>
      <c r="F134" t="s">
        <v>1</v>
      </c>
      <c r="G134" t="s">
        <v>2</v>
      </c>
      <c r="H134" t="s">
        <v>54</v>
      </c>
      <c r="I134" t="s">
        <v>1</v>
      </c>
      <c r="J134">
        <v>4</v>
      </c>
      <c r="K134" t="s">
        <v>1</v>
      </c>
      <c r="L134">
        <v>130</v>
      </c>
      <c r="M134">
        <v>1.4E-2</v>
      </c>
      <c r="N134">
        <v>2.4E-2</v>
      </c>
      <c r="O134">
        <v>1.4E-2</v>
      </c>
      <c r="P134">
        <v>0</v>
      </c>
      <c r="Q134" s="1">
        <v>55</v>
      </c>
      <c r="R134" t="s">
        <v>168</v>
      </c>
      <c r="S134" t="s">
        <v>3</v>
      </c>
      <c r="T134" s="1">
        <v>35</v>
      </c>
      <c r="U134" s="95" t="s">
        <v>48</v>
      </c>
      <c r="V134" t="s">
        <v>3</v>
      </c>
      <c r="W134" s="1">
        <v>7</v>
      </c>
      <c r="X134" s="1">
        <v>8</v>
      </c>
      <c r="Y134" t="s">
        <v>48</v>
      </c>
      <c r="Z134" t="s">
        <v>48</v>
      </c>
      <c r="AA134" t="str">
        <f t="shared" si="28"/>
        <v>Compress 2000 AWF 4 R-S</v>
      </c>
      <c r="AB134" t="s">
        <v>0</v>
      </c>
      <c r="AC134" t="s">
        <v>1</v>
      </c>
      <c r="AD134" t="s">
        <v>1</v>
      </c>
      <c r="AE134">
        <f t="shared" si="29"/>
        <v>4</v>
      </c>
      <c r="AF134" s="96" t="s">
        <v>443</v>
      </c>
      <c r="AG134" s="32" t="s">
        <v>444</v>
      </c>
      <c r="AH134" t="s">
        <v>48</v>
      </c>
      <c r="AI134" t="s">
        <v>48</v>
      </c>
      <c r="AJ134" t="s">
        <v>48</v>
      </c>
      <c r="AK134" s="80" t="s">
        <v>48</v>
      </c>
      <c r="AL134" t="s">
        <v>1</v>
      </c>
      <c r="AM134" t="s">
        <v>1</v>
      </c>
      <c r="AN134" t="s">
        <v>48</v>
      </c>
      <c r="AO134" t="s">
        <v>48</v>
      </c>
      <c r="AP134" t="s">
        <v>3</v>
      </c>
      <c r="AQ134" s="26" t="s">
        <v>446</v>
      </c>
      <c r="AR134" t="s">
        <v>41</v>
      </c>
      <c r="AS134" t="s">
        <v>3</v>
      </c>
      <c r="AT134">
        <v>0.21</v>
      </c>
      <c r="AU134" t="s">
        <v>1</v>
      </c>
      <c r="AV134" t="s">
        <v>48</v>
      </c>
      <c r="AW134" t="s">
        <v>193</v>
      </c>
      <c r="AX134" t="s">
        <v>48</v>
      </c>
      <c r="AY134" t="s">
        <v>209</v>
      </c>
      <c r="AZ134" t="s">
        <v>1</v>
      </c>
      <c r="BA134" t="s">
        <v>1</v>
      </c>
      <c r="BB134" t="s">
        <v>1</v>
      </c>
      <c r="BC134" t="s">
        <v>48</v>
      </c>
      <c r="BD134" t="s">
        <v>48</v>
      </c>
      <c r="BE134" t="s">
        <v>48</v>
      </c>
      <c r="BF134" t="s">
        <v>48</v>
      </c>
      <c r="BH134" t="s">
        <v>209</v>
      </c>
      <c r="BI134" t="s">
        <v>1</v>
      </c>
      <c r="BJ134" t="s">
        <v>1</v>
      </c>
      <c r="BK134" t="s">
        <v>48</v>
      </c>
    </row>
    <row r="135" spans="1:63" x14ac:dyDescent="0.25">
      <c r="A135" s="91" t="s">
        <v>437</v>
      </c>
      <c r="B135" t="s">
        <v>279</v>
      </c>
      <c r="C135" t="s">
        <v>39</v>
      </c>
      <c r="D135" t="s">
        <v>0</v>
      </c>
      <c r="E135" t="s">
        <v>1</v>
      </c>
      <c r="F135" t="s">
        <v>1</v>
      </c>
      <c r="G135" t="s">
        <v>2</v>
      </c>
      <c r="H135" t="s">
        <v>54</v>
      </c>
      <c r="I135" t="s">
        <v>1</v>
      </c>
      <c r="J135">
        <v>6</v>
      </c>
      <c r="K135" t="s">
        <v>1</v>
      </c>
      <c r="L135">
        <v>138</v>
      </c>
      <c r="M135">
        <v>1.4E-2</v>
      </c>
      <c r="N135">
        <v>2.4E-2</v>
      </c>
      <c r="O135">
        <v>1.4E-2</v>
      </c>
      <c r="P135">
        <v>0</v>
      </c>
      <c r="Q135" s="1">
        <v>55</v>
      </c>
      <c r="R135" t="s">
        <v>168</v>
      </c>
      <c r="S135" t="s">
        <v>3</v>
      </c>
      <c r="T135" s="1">
        <v>35</v>
      </c>
      <c r="U135" s="95" t="s">
        <v>48</v>
      </c>
      <c r="V135" t="s">
        <v>3</v>
      </c>
      <c r="W135" s="1">
        <v>7</v>
      </c>
      <c r="X135" s="1">
        <v>8</v>
      </c>
      <c r="Y135" t="s">
        <v>48</v>
      </c>
      <c r="Z135" t="s">
        <v>48</v>
      </c>
      <c r="AA135" t="str">
        <f t="shared" si="28"/>
        <v>Compress 2000 AWF 6 R-S</v>
      </c>
      <c r="AB135" t="s">
        <v>0</v>
      </c>
      <c r="AC135" t="s">
        <v>1</v>
      </c>
      <c r="AD135" t="s">
        <v>1</v>
      </c>
      <c r="AE135">
        <f t="shared" si="29"/>
        <v>6</v>
      </c>
      <c r="AF135" s="96" t="s">
        <v>443</v>
      </c>
      <c r="AG135" s="32" t="s">
        <v>444</v>
      </c>
      <c r="AH135" t="s">
        <v>48</v>
      </c>
      <c r="AI135" t="s">
        <v>48</v>
      </c>
      <c r="AJ135" t="s">
        <v>48</v>
      </c>
      <c r="AK135" s="80" t="s">
        <v>48</v>
      </c>
      <c r="AL135" t="s">
        <v>1</v>
      </c>
      <c r="AM135" t="s">
        <v>1</v>
      </c>
      <c r="AN135" t="s">
        <v>48</v>
      </c>
      <c r="AO135" t="s">
        <v>48</v>
      </c>
      <c r="AP135" t="s">
        <v>3</v>
      </c>
      <c r="AQ135" s="26" t="s">
        <v>446</v>
      </c>
      <c r="AR135" t="s">
        <v>41</v>
      </c>
      <c r="AS135" t="s">
        <v>3</v>
      </c>
      <c r="AT135">
        <v>0.21</v>
      </c>
      <c r="AU135" t="s">
        <v>1</v>
      </c>
      <c r="AV135" t="s">
        <v>48</v>
      </c>
      <c r="AW135" t="s">
        <v>193</v>
      </c>
      <c r="AX135" t="s">
        <v>48</v>
      </c>
      <c r="AY135" t="s">
        <v>209</v>
      </c>
      <c r="AZ135" t="s">
        <v>1</v>
      </c>
      <c r="BA135" t="s">
        <v>1</v>
      </c>
      <c r="BB135" t="s">
        <v>1</v>
      </c>
      <c r="BC135" t="s">
        <v>48</v>
      </c>
      <c r="BD135" t="s">
        <v>48</v>
      </c>
      <c r="BE135" t="s">
        <v>48</v>
      </c>
      <c r="BF135" t="s">
        <v>48</v>
      </c>
      <c r="BH135" t="s">
        <v>209</v>
      </c>
      <c r="BI135" t="s">
        <v>1</v>
      </c>
      <c r="BJ135" t="s">
        <v>1</v>
      </c>
      <c r="BK135" t="s">
        <v>48</v>
      </c>
    </row>
    <row r="136" spans="1:63" x14ac:dyDescent="0.25">
      <c r="A136" s="91" t="s">
        <v>438</v>
      </c>
      <c r="B136" t="s">
        <v>279</v>
      </c>
      <c r="C136" t="s">
        <v>39</v>
      </c>
      <c r="D136" t="s">
        <v>0</v>
      </c>
      <c r="E136" t="s">
        <v>1</v>
      </c>
      <c r="F136" t="s">
        <v>1</v>
      </c>
      <c r="G136" t="s">
        <v>2</v>
      </c>
      <c r="H136" t="s">
        <v>54</v>
      </c>
      <c r="I136" t="s">
        <v>1</v>
      </c>
      <c r="J136">
        <v>7</v>
      </c>
      <c r="K136" t="s">
        <v>1</v>
      </c>
      <c r="L136">
        <v>132</v>
      </c>
      <c r="M136">
        <v>1.4E-2</v>
      </c>
      <c r="N136">
        <v>2.4E-2</v>
      </c>
      <c r="O136">
        <v>1.4E-2</v>
      </c>
      <c r="P136">
        <v>0</v>
      </c>
      <c r="Q136" s="1">
        <v>55</v>
      </c>
      <c r="R136" t="s">
        <v>168</v>
      </c>
      <c r="S136" t="s">
        <v>3</v>
      </c>
      <c r="T136" s="1">
        <v>35</v>
      </c>
      <c r="U136" s="95" t="s">
        <v>48</v>
      </c>
      <c r="V136" t="s">
        <v>3</v>
      </c>
      <c r="W136" s="1">
        <v>7</v>
      </c>
      <c r="X136" s="1">
        <v>8</v>
      </c>
      <c r="Y136" t="s">
        <v>48</v>
      </c>
      <c r="Z136" t="s">
        <v>48</v>
      </c>
      <c r="AA136" t="str">
        <f t="shared" si="28"/>
        <v>Compress 2000 AWF 8 R-S</v>
      </c>
      <c r="AB136" t="s">
        <v>0</v>
      </c>
      <c r="AC136" t="s">
        <v>1</v>
      </c>
      <c r="AD136" t="s">
        <v>1</v>
      </c>
      <c r="AE136">
        <f t="shared" si="29"/>
        <v>7</v>
      </c>
      <c r="AF136" s="96" t="s">
        <v>443</v>
      </c>
      <c r="AG136" s="32" t="s">
        <v>444</v>
      </c>
      <c r="AH136" t="s">
        <v>48</v>
      </c>
      <c r="AI136" t="s">
        <v>48</v>
      </c>
      <c r="AJ136" t="s">
        <v>48</v>
      </c>
      <c r="AK136" s="80" t="s">
        <v>48</v>
      </c>
      <c r="AL136" t="s">
        <v>1</v>
      </c>
      <c r="AM136" t="s">
        <v>1</v>
      </c>
      <c r="AN136" t="s">
        <v>48</v>
      </c>
      <c r="AO136" t="s">
        <v>48</v>
      </c>
      <c r="AP136" t="s">
        <v>3</v>
      </c>
      <c r="AQ136" s="26" t="s">
        <v>446</v>
      </c>
      <c r="AR136" t="s">
        <v>41</v>
      </c>
      <c r="AS136" t="s">
        <v>3</v>
      </c>
      <c r="AT136">
        <v>0.21</v>
      </c>
      <c r="AU136" t="s">
        <v>1</v>
      </c>
      <c r="AV136" t="s">
        <v>48</v>
      </c>
      <c r="AW136" t="s">
        <v>193</v>
      </c>
      <c r="AX136" t="s">
        <v>48</v>
      </c>
      <c r="AY136" t="s">
        <v>209</v>
      </c>
      <c r="AZ136" t="s">
        <v>1</v>
      </c>
      <c r="BA136" t="s">
        <v>1</v>
      </c>
      <c r="BB136" t="s">
        <v>1</v>
      </c>
      <c r="BC136" t="s">
        <v>48</v>
      </c>
      <c r="BD136" t="s">
        <v>48</v>
      </c>
      <c r="BE136" t="s">
        <v>48</v>
      </c>
      <c r="BF136" t="s">
        <v>48</v>
      </c>
      <c r="BH136" t="s">
        <v>209</v>
      </c>
      <c r="BI136" t="s">
        <v>1</v>
      </c>
      <c r="BJ136" t="s">
        <v>1</v>
      </c>
      <c r="BK136" t="s">
        <v>48</v>
      </c>
    </row>
    <row r="137" spans="1:63" x14ac:dyDescent="0.25">
      <c r="A137" s="91" t="s">
        <v>439</v>
      </c>
      <c r="B137" t="s">
        <v>279</v>
      </c>
      <c r="C137" t="s">
        <v>39</v>
      </c>
      <c r="D137" t="s">
        <v>0</v>
      </c>
      <c r="E137" t="s">
        <v>1</v>
      </c>
      <c r="F137" t="s">
        <v>1</v>
      </c>
      <c r="G137" t="s">
        <v>2</v>
      </c>
      <c r="H137" t="s">
        <v>54</v>
      </c>
      <c r="I137" t="s">
        <v>1</v>
      </c>
      <c r="J137">
        <v>8</v>
      </c>
      <c r="K137" t="s">
        <v>1</v>
      </c>
      <c r="L137">
        <v>136</v>
      </c>
      <c r="M137">
        <v>1.4E-2</v>
      </c>
      <c r="N137">
        <v>2.4E-2</v>
      </c>
      <c r="O137">
        <v>1.4E-2</v>
      </c>
      <c r="P137">
        <v>0</v>
      </c>
      <c r="Q137" s="1">
        <v>55</v>
      </c>
      <c r="R137" t="s">
        <v>168</v>
      </c>
      <c r="S137" t="s">
        <v>3</v>
      </c>
      <c r="T137" s="1">
        <v>35</v>
      </c>
      <c r="U137" s="95" t="s">
        <v>48</v>
      </c>
      <c r="V137" t="s">
        <v>3</v>
      </c>
      <c r="W137" s="1">
        <v>7</v>
      </c>
      <c r="X137" s="1">
        <v>8</v>
      </c>
      <c r="Y137" t="s">
        <v>48</v>
      </c>
      <c r="Z137" t="s">
        <v>48</v>
      </c>
      <c r="AA137" t="str">
        <f t="shared" si="28"/>
        <v>Compress 2000 AWF 10 R-T</v>
      </c>
      <c r="AB137" t="s">
        <v>0</v>
      </c>
      <c r="AC137" t="s">
        <v>1</v>
      </c>
      <c r="AD137" t="s">
        <v>1</v>
      </c>
      <c r="AE137">
        <f t="shared" si="29"/>
        <v>8</v>
      </c>
      <c r="AF137" s="96" t="s">
        <v>443</v>
      </c>
      <c r="AG137" s="32" t="s">
        <v>444</v>
      </c>
      <c r="AH137" t="s">
        <v>48</v>
      </c>
      <c r="AI137" t="s">
        <v>48</v>
      </c>
      <c r="AJ137" t="s">
        <v>48</v>
      </c>
      <c r="AK137" s="80" t="s">
        <v>48</v>
      </c>
      <c r="AL137" t="s">
        <v>1</v>
      </c>
      <c r="AM137" t="s">
        <v>1</v>
      </c>
      <c r="AN137" t="s">
        <v>48</v>
      </c>
      <c r="AO137" t="s">
        <v>48</v>
      </c>
      <c r="AP137" t="s">
        <v>3</v>
      </c>
      <c r="AQ137" s="26" t="s">
        <v>446</v>
      </c>
      <c r="AR137" t="s">
        <v>41</v>
      </c>
      <c r="AS137" t="s">
        <v>3</v>
      </c>
      <c r="AT137">
        <v>0.21</v>
      </c>
      <c r="AU137" t="s">
        <v>1</v>
      </c>
      <c r="AV137" t="s">
        <v>48</v>
      </c>
      <c r="AW137" t="s">
        <v>193</v>
      </c>
      <c r="AX137" t="s">
        <v>48</v>
      </c>
      <c r="AY137" t="s">
        <v>209</v>
      </c>
      <c r="AZ137" t="s">
        <v>1</v>
      </c>
      <c r="BA137" t="s">
        <v>1</v>
      </c>
      <c r="BB137" t="s">
        <v>1</v>
      </c>
      <c r="BC137" t="s">
        <v>48</v>
      </c>
      <c r="BD137" t="s">
        <v>48</v>
      </c>
      <c r="BE137" t="s">
        <v>48</v>
      </c>
      <c r="BF137" t="s">
        <v>48</v>
      </c>
      <c r="BH137" t="s">
        <v>209</v>
      </c>
      <c r="BI137" t="s">
        <v>1</v>
      </c>
      <c r="BJ137" t="s">
        <v>1</v>
      </c>
      <c r="BK137" t="s">
        <v>48</v>
      </c>
    </row>
    <row r="138" spans="1:63" x14ac:dyDescent="0.25">
      <c r="A138" s="91" t="s">
        <v>440</v>
      </c>
      <c r="B138" t="s">
        <v>279</v>
      </c>
      <c r="C138" t="s">
        <v>39</v>
      </c>
      <c r="D138" t="s">
        <v>0</v>
      </c>
      <c r="E138" t="s">
        <v>1</v>
      </c>
      <c r="F138" t="s">
        <v>1</v>
      </c>
      <c r="G138" t="s">
        <v>2</v>
      </c>
      <c r="H138" t="s">
        <v>54</v>
      </c>
      <c r="I138" t="s">
        <v>1</v>
      </c>
      <c r="J138">
        <v>12</v>
      </c>
      <c r="K138" t="s">
        <v>1</v>
      </c>
      <c r="L138">
        <v>135</v>
      </c>
      <c r="M138">
        <v>1.4E-2</v>
      </c>
      <c r="N138">
        <v>0.03</v>
      </c>
      <c r="O138">
        <v>1.4E-2</v>
      </c>
      <c r="P138">
        <v>0</v>
      </c>
      <c r="Q138" s="1">
        <v>55</v>
      </c>
      <c r="R138" t="s">
        <v>168</v>
      </c>
      <c r="S138" t="s">
        <v>3</v>
      </c>
      <c r="T138" s="1">
        <v>35</v>
      </c>
      <c r="U138" s="95" t="s">
        <v>48</v>
      </c>
      <c r="V138" t="s">
        <v>3</v>
      </c>
      <c r="W138" s="1">
        <v>7</v>
      </c>
      <c r="X138" s="1">
        <v>8</v>
      </c>
      <c r="Y138" t="s">
        <v>48</v>
      </c>
      <c r="Z138" t="s">
        <v>48</v>
      </c>
      <c r="AA138" t="str">
        <f t="shared" si="28"/>
        <v>Compress 2000 AWF 12 R-T</v>
      </c>
      <c r="AB138" t="s">
        <v>0</v>
      </c>
      <c r="AC138" t="s">
        <v>1</v>
      </c>
      <c r="AD138" t="s">
        <v>1</v>
      </c>
      <c r="AE138">
        <f t="shared" si="29"/>
        <v>12</v>
      </c>
      <c r="AF138" s="96" t="s">
        <v>443</v>
      </c>
      <c r="AG138" s="32" t="s">
        <v>444</v>
      </c>
      <c r="AH138" t="s">
        <v>48</v>
      </c>
      <c r="AI138" t="s">
        <v>48</v>
      </c>
      <c r="AJ138" t="s">
        <v>48</v>
      </c>
      <c r="AK138" s="80" t="s">
        <v>48</v>
      </c>
      <c r="AL138" t="s">
        <v>1</v>
      </c>
      <c r="AM138" t="s">
        <v>1</v>
      </c>
      <c r="AN138" t="s">
        <v>48</v>
      </c>
      <c r="AO138" t="s">
        <v>48</v>
      </c>
      <c r="AP138" t="s">
        <v>3</v>
      </c>
      <c r="AQ138" s="26" t="s">
        <v>446</v>
      </c>
      <c r="AR138" t="s">
        <v>41</v>
      </c>
      <c r="AS138" t="s">
        <v>3</v>
      </c>
      <c r="AT138">
        <v>0.21</v>
      </c>
      <c r="AU138" t="s">
        <v>1</v>
      </c>
      <c r="AV138" t="s">
        <v>48</v>
      </c>
      <c r="AW138" t="s">
        <v>193</v>
      </c>
      <c r="AX138" t="s">
        <v>48</v>
      </c>
      <c r="AY138" t="s">
        <v>209</v>
      </c>
      <c r="AZ138" t="s">
        <v>1</v>
      </c>
      <c r="BA138" t="s">
        <v>1</v>
      </c>
      <c r="BB138" t="s">
        <v>1</v>
      </c>
      <c r="BC138" t="s">
        <v>48</v>
      </c>
      <c r="BD138" t="s">
        <v>48</v>
      </c>
      <c r="BE138" t="s">
        <v>48</v>
      </c>
      <c r="BF138" t="s">
        <v>48</v>
      </c>
      <c r="BH138" t="s">
        <v>209</v>
      </c>
      <c r="BI138" t="s">
        <v>1</v>
      </c>
      <c r="BJ138" t="s">
        <v>1</v>
      </c>
      <c r="BK138" t="s">
        <v>48</v>
      </c>
    </row>
    <row r="139" spans="1:63" x14ac:dyDescent="0.25">
      <c r="A139" s="91" t="s">
        <v>441</v>
      </c>
      <c r="B139" t="s">
        <v>279</v>
      </c>
      <c r="C139" t="s">
        <v>39</v>
      </c>
      <c r="D139" t="s">
        <v>0</v>
      </c>
      <c r="E139" t="s">
        <v>1</v>
      </c>
      <c r="F139" t="s">
        <v>1</v>
      </c>
      <c r="G139" t="s">
        <v>2</v>
      </c>
      <c r="H139" t="s">
        <v>54</v>
      </c>
      <c r="I139" t="s">
        <v>1</v>
      </c>
      <c r="J139">
        <v>12</v>
      </c>
      <c r="K139" t="s">
        <v>1</v>
      </c>
      <c r="L139">
        <v>136</v>
      </c>
      <c r="M139">
        <v>1.4E-2</v>
      </c>
      <c r="N139">
        <v>0.03</v>
      </c>
      <c r="O139">
        <v>1.4E-2</v>
      </c>
      <c r="P139">
        <v>0</v>
      </c>
      <c r="Q139" s="1">
        <v>55</v>
      </c>
      <c r="R139" t="s">
        <v>168</v>
      </c>
      <c r="S139" t="s">
        <v>3</v>
      </c>
      <c r="T139" s="1">
        <v>35</v>
      </c>
      <c r="U139" s="95" t="s">
        <v>48</v>
      </c>
      <c r="V139" t="s">
        <v>3</v>
      </c>
      <c r="W139" s="1">
        <v>7</v>
      </c>
      <c r="X139" s="1">
        <v>8</v>
      </c>
      <c r="Y139" t="s">
        <v>48</v>
      </c>
      <c r="Z139" t="s">
        <v>48</v>
      </c>
      <c r="AA139" t="str">
        <f t="shared" si="28"/>
        <v>Compress 2000 AWF 14 R-T</v>
      </c>
      <c r="AB139" t="s">
        <v>0</v>
      </c>
      <c r="AC139" t="s">
        <v>1</v>
      </c>
      <c r="AD139" t="s">
        <v>1</v>
      </c>
      <c r="AE139">
        <f t="shared" si="29"/>
        <v>12</v>
      </c>
      <c r="AF139" s="96" t="s">
        <v>443</v>
      </c>
      <c r="AG139" s="32" t="s">
        <v>444</v>
      </c>
      <c r="AH139" t="s">
        <v>48</v>
      </c>
      <c r="AI139" t="s">
        <v>48</v>
      </c>
      <c r="AJ139" t="s">
        <v>48</v>
      </c>
      <c r="AK139" s="80" t="s">
        <v>48</v>
      </c>
      <c r="AL139" t="s">
        <v>1</v>
      </c>
      <c r="AM139" t="s">
        <v>1</v>
      </c>
      <c r="AN139" t="s">
        <v>48</v>
      </c>
      <c r="AO139" t="s">
        <v>48</v>
      </c>
      <c r="AP139" t="s">
        <v>3</v>
      </c>
      <c r="AQ139" s="26" t="s">
        <v>446</v>
      </c>
      <c r="AR139" t="s">
        <v>41</v>
      </c>
      <c r="AS139" t="s">
        <v>3</v>
      </c>
      <c r="AT139">
        <v>0.21</v>
      </c>
      <c r="AU139" t="s">
        <v>1</v>
      </c>
      <c r="AV139" t="s">
        <v>48</v>
      </c>
      <c r="AW139" t="s">
        <v>193</v>
      </c>
      <c r="AX139" t="s">
        <v>48</v>
      </c>
      <c r="AY139" t="s">
        <v>209</v>
      </c>
      <c r="AZ139" t="s">
        <v>1</v>
      </c>
      <c r="BA139" t="s">
        <v>1</v>
      </c>
      <c r="BB139" t="s">
        <v>1</v>
      </c>
      <c r="BC139" t="s">
        <v>48</v>
      </c>
      <c r="BD139" t="s">
        <v>48</v>
      </c>
      <c r="BE139" t="s">
        <v>48</v>
      </c>
      <c r="BF139" t="s">
        <v>48</v>
      </c>
      <c r="BH139" t="s">
        <v>209</v>
      </c>
      <c r="BI139" t="s">
        <v>1</v>
      </c>
      <c r="BJ139" t="s">
        <v>1</v>
      </c>
      <c r="BK139" t="s">
        <v>48</v>
      </c>
    </row>
    <row r="140" spans="1:63" x14ac:dyDescent="0.25">
      <c r="A140" s="91" t="s">
        <v>442</v>
      </c>
      <c r="B140" t="s">
        <v>279</v>
      </c>
      <c r="C140" t="s">
        <v>39</v>
      </c>
      <c r="D140" t="s">
        <v>0</v>
      </c>
      <c r="E140" t="s">
        <v>1</v>
      </c>
      <c r="F140" t="s">
        <v>1</v>
      </c>
      <c r="G140" t="s">
        <v>2</v>
      </c>
      <c r="H140" t="s">
        <v>54</v>
      </c>
      <c r="I140" t="s">
        <v>1</v>
      </c>
      <c r="J140">
        <v>13</v>
      </c>
      <c r="K140" t="s">
        <v>1</v>
      </c>
      <c r="L140">
        <v>133</v>
      </c>
      <c r="M140">
        <v>1.4E-2</v>
      </c>
      <c r="N140">
        <v>0.03</v>
      </c>
      <c r="O140">
        <v>1.4E-2</v>
      </c>
      <c r="P140">
        <v>0</v>
      </c>
      <c r="Q140" s="1">
        <v>55</v>
      </c>
      <c r="R140" t="s">
        <v>168</v>
      </c>
      <c r="S140" t="s">
        <v>3</v>
      </c>
      <c r="T140" s="1">
        <v>35</v>
      </c>
      <c r="U140" s="95" t="s">
        <v>48</v>
      </c>
      <c r="V140" t="s">
        <v>3</v>
      </c>
      <c r="W140" s="1">
        <v>7</v>
      </c>
      <c r="X140" s="1">
        <v>8</v>
      </c>
      <c r="Y140" t="s">
        <v>48</v>
      </c>
      <c r="Z140" t="s">
        <v>48</v>
      </c>
      <c r="AA140" t="str">
        <f t="shared" si="28"/>
        <v>Compress 2000 AWF 16 R-T</v>
      </c>
      <c r="AB140" t="s">
        <v>0</v>
      </c>
      <c r="AC140" t="s">
        <v>1</v>
      </c>
      <c r="AD140" t="s">
        <v>1</v>
      </c>
      <c r="AE140">
        <f t="shared" si="29"/>
        <v>13</v>
      </c>
      <c r="AF140" s="96" t="s">
        <v>443</v>
      </c>
      <c r="AG140" s="32" t="s">
        <v>444</v>
      </c>
      <c r="AH140" t="s">
        <v>48</v>
      </c>
      <c r="AI140" t="s">
        <v>48</v>
      </c>
      <c r="AJ140" t="s">
        <v>48</v>
      </c>
      <c r="AK140" s="80" t="s">
        <v>48</v>
      </c>
      <c r="AL140" t="s">
        <v>1</v>
      </c>
      <c r="AM140" t="s">
        <v>1</v>
      </c>
      <c r="AN140" t="s">
        <v>48</v>
      </c>
      <c r="AO140" t="s">
        <v>48</v>
      </c>
      <c r="AP140" t="s">
        <v>3</v>
      </c>
      <c r="AQ140" s="26" t="s">
        <v>446</v>
      </c>
      <c r="AR140" t="s">
        <v>41</v>
      </c>
      <c r="AS140" t="s">
        <v>3</v>
      </c>
      <c r="AT140">
        <v>0.21</v>
      </c>
      <c r="AU140" t="s">
        <v>1</v>
      </c>
      <c r="AV140" t="s">
        <v>48</v>
      </c>
      <c r="AW140" t="s">
        <v>193</v>
      </c>
      <c r="AX140" t="s">
        <v>48</v>
      </c>
      <c r="AY140" t="s">
        <v>209</v>
      </c>
      <c r="AZ140" t="s">
        <v>1</v>
      </c>
      <c r="BA140" t="s">
        <v>1</v>
      </c>
      <c r="BB140" t="s">
        <v>1</v>
      </c>
      <c r="BC140" t="s">
        <v>48</v>
      </c>
      <c r="BD140" t="s">
        <v>48</v>
      </c>
      <c r="BE140" t="s">
        <v>48</v>
      </c>
      <c r="BF140" t="s">
        <v>48</v>
      </c>
      <c r="BH140" t="s">
        <v>209</v>
      </c>
      <c r="BI140" t="s">
        <v>1</v>
      </c>
      <c r="BJ140" t="s">
        <v>1</v>
      </c>
      <c r="BK140" t="s">
        <v>48</v>
      </c>
    </row>
  </sheetData>
  <phoneticPr fontId="26" type="noConversion"/>
  <conditionalFormatting sqref="AG129:AG140">
    <cfRule type="cellIs" dxfId="1" priority="2" operator="equal">
      <formula>"Niet van toepassing"</formula>
    </cfRule>
  </conditionalFormatting>
  <conditionalFormatting sqref="AF129:AF140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français</vt:lpstr>
      <vt:lpstr>Blad2</vt:lpstr>
      <vt:lpstr>Nederlands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2019-04-03T12:49:17Z</cp:lastPrinted>
  <dcterms:created xsi:type="dcterms:W3CDTF">2018-04-13T09:50:30Z</dcterms:created>
  <dcterms:modified xsi:type="dcterms:W3CDTF">2024-06-26T14:23:02Z</dcterms:modified>
</cp:coreProperties>
</file>