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4\Bosch\Gas boilers\Flanders\"/>
    </mc:Choice>
  </mc:AlternateContent>
  <xr:revisionPtr revIDLastSave="0" documentId="13_ncr:1_{3D7EE4E8-B989-449D-B943-9E27C7316ACA}" xr6:coauthVersionLast="47" xr6:coauthVersionMax="47" xr10:uidLastSave="{00000000-0000-0000-0000-000000000000}"/>
  <workbookProtection workbookAlgorithmName="SHA-512" workbookHashValue="3tCtWksm4ru3c9wWNTpzhVqZ6BwXUKGdDO5uKYtpqd+53rtTrWyLhIRBeutA+UA4mvw0HyyiNUrwkRsNO5ig/w==" workbookSaltValue="R2NFjZ7Ha3mwuu0fj2wMUA==" workbookSpinCount="100000" lockStructure="1"/>
  <bookViews>
    <workbookView xWindow="28690" yWindow="-110" windowWidth="25420" windowHeight="1537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Blad2!$A$4:$AK$17</definedName>
    <definedName name="_xlnm.Print_Area" localSheetId="0">Nederlands!$A$1:$Q$70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0" i="1" l="1"/>
  <c r="K69" i="1"/>
  <c r="K67" i="1"/>
  <c r="K66" i="1"/>
  <c r="K65" i="1"/>
  <c r="K51" i="1"/>
  <c r="K50" i="1"/>
  <c r="K49" i="1"/>
  <c r="K48" i="1"/>
  <c r="K47" i="1"/>
  <c r="K46" i="1"/>
  <c r="K45" i="1"/>
  <c r="K44" i="1"/>
  <c r="K43" i="1"/>
  <c r="K42" i="1"/>
  <c r="K41" i="1"/>
  <c r="K38" i="1"/>
  <c r="K35" i="1"/>
  <c r="K34" i="1"/>
  <c r="K33" i="1"/>
  <c r="K32" i="1"/>
  <c r="K31" i="1"/>
  <c r="K30" i="1"/>
  <c r="K24" i="1"/>
  <c r="K23" i="1"/>
  <c r="K22" i="1"/>
  <c r="K21" i="1"/>
  <c r="K20" i="1"/>
  <c r="K18" i="1"/>
  <c r="K25" i="1" l="1"/>
  <c r="K26" i="1"/>
  <c r="O35" i="1" l="1"/>
  <c r="O34" i="1"/>
  <c r="O31" i="1"/>
  <c r="O51" i="1" l="1"/>
  <c r="O42" i="1"/>
  <c r="R17" i="1" l="1"/>
  <c r="K19" i="1" l="1"/>
</calcChain>
</file>

<file path=xl/sharedStrings.xml><?xml version="1.0" encoding="utf-8"?>
<sst xmlns="http://schemas.openxmlformats.org/spreadsheetml/2006/main" count="1754" uniqueCount="168">
  <si>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</si>
  <si>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</si>
  <si>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</si>
  <si>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</si>
  <si>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</si>
  <si>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</si>
  <si>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</si>
  <si>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</si>
  <si>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</si>
  <si>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</si>
  <si>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</si>
  <si>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</si>
  <si>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</si>
  <si>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</si>
  <si>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</si>
  <si>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</si>
  <si>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</si>
  <si>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</si>
  <si>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</si>
  <si>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</si>
  <si>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</si>
  <si>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</si>
  <si>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</si>
  <si>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</si>
  <si>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</si>
  <si>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</si>
  <si>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</si>
  <si>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</si>
  <si>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</si>
  <si>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</si>
  <si>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</si>
  <si>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</si>
  <si>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</si>
  <si>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</si>
  <si>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</si>
  <si>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</si>
  <si>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</si>
  <si>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</si>
  <si>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</si>
  <si>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</si>
  <si>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</si>
  <si>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</si>
  <si>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</si>
  <si>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</si>
  <si>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</si>
  <si>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</si>
  <si>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</si>
  <si>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</si>
  <si>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</si>
  <si>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</si>
  <si>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</si>
  <si>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</si>
  <si>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</si>
  <si>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70W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</si>
  <si>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</si>
  <si>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</si>
  <si>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</si>
  <si>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</si>
  <si>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</si>
  <si>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</si>
  <si>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</si>
  <si>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</si>
  <si>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Verbrandingstoestel</t>
  </si>
  <si>
    <t>Niet van toepassing</t>
  </si>
  <si>
    <t>Vermogen (nominaal of thermisch) in kW</t>
  </si>
  <si>
    <t>Configuratie van het opslagvat</t>
  </si>
  <si>
    <t>Configuratie van het opslagvat: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</si>
  <si>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</si>
  <si>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</si>
  <si>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</si>
  <si>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</si>
  <si>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</si>
  <si>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</si>
  <si>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30W</t>
  </si>
  <si>
    <t>52W</t>
  </si>
  <si>
    <t>Opslagcapaciteit</t>
  </si>
  <si>
    <t>Directe verwarming:</t>
  </si>
  <si>
    <t>Dikte v/d isolatie van het opslagvat kleiner dan 20 mm:</t>
  </si>
  <si>
    <t>Directe verwarming</t>
  </si>
  <si>
    <t>Dikte van de isolatie van het opslagvat kleiner dan 20 mm</t>
  </si>
  <si>
    <t>≤ 70 kW</t>
  </si>
  <si>
    <t>Vermogen (nominaal of thermisch)</t>
  </si>
  <si>
    <t xml:space="preserve">ZSB 14-1 DE </t>
  </si>
  <si>
    <t xml:space="preserve">ZSB 24-1 DE </t>
  </si>
  <si>
    <t xml:space="preserve">ZWB 28-1 DE </t>
  </si>
  <si>
    <t xml:space="preserve">ZWB 30-1 DE </t>
  </si>
  <si>
    <t>GC2300iW 19/30 C</t>
  </si>
  <si>
    <t>GC2300iW 24/30 C</t>
  </si>
  <si>
    <t xml:space="preserve">TOP 14-3CE ZSB </t>
  </si>
  <si>
    <t xml:space="preserve">TOP 22-3CE ZSB </t>
  </si>
  <si>
    <t xml:space="preserve">TOP 22/28-3CE ZWB </t>
  </si>
  <si>
    <t>ZSB 22-3 CE</t>
  </si>
  <si>
    <t>ZWB 28/3 CE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</si>
  <si>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</si>
  <si>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</si>
  <si>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</si>
  <si>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</si>
  <si>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</si>
  <si>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</si>
  <si>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</si>
  <si>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</si>
  <si>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>GC8700iW 35/50 C</t>
  </si>
  <si>
    <t xml:space="preserve">GC9000iW 20 E </t>
  </si>
  <si>
    <t xml:space="preserve">GC9000iW 30 E(B) </t>
  </si>
  <si>
    <t xml:space="preserve">GC9000iW 45 </t>
  </si>
  <si>
    <t xml:space="preserve">ZWSB 30-4 </t>
  </si>
  <si>
    <t>GC5300iWT 24/48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</si>
  <si>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</si>
  <si>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</si>
  <si>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</si>
  <si>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</si>
  <si>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</si>
  <si>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</si>
  <si>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</si>
  <si>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</si>
  <si>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GC5300iWM 24/100S</t>
  </si>
  <si>
    <t>GC5300iWM 24/120</t>
  </si>
  <si>
    <t>GC5300iWM 24/210SR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</si>
  <si>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</si>
  <si>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</si>
  <si>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</si>
  <si>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</si>
  <si>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</si>
  <si>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</si>
  <si>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</si>
  <si>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</si>
  <si>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</si>
  <si>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KBR 16</t>
  </si>
  <si>
    <t>KBR 30</t>
  </si>
  <si>
    <t>KBR 42</t>
  </si>
  <si>
    <t>KSBR 16</t>
  </si>
  <si>
    <t>KSBR 30</t>
  </si>
  <si>
    <t>Junkers</t>
  </si>
  <si>
    <t>Bosch</t>
  </si>
  <si>
    <t>Verwarmingstoestel met een geïntegreerde warmtewisselaar</t>
  </si>
  <si>
    <t>Verwarmingstoestel met een geïntegreerd opslagvat</t>
  </si>
  <si>
    <t>-</t>
  </si>
  <si>
    <t>Een uniek opslagvat voor 2 opwekkers</t>
  </si>
  <si>
    <t>Neen, combinatie niet getest</t>
  </si>
  <si>
    <t>Niet gekend</t>
  </si>
  <si>
    <t>50W</t>
  </si>
  <si>
    <t>63W</t>
  </si>
  <si>
    <t>75W</t>
  </si>
  <si>
    <t>86W</t>
  </si>
  <si>
    <t>Zie productspecificaties tank</t>
  </si>
  <si>
    <t>Nominaal vermogen &gt; 400 kW:</t>
  </si>
  <si>
    <r>
      <t>Nominaal vermogen &gt; 400</t>
    </r>
    <r>
      <rPr>
        <b/>
        <u/>
        <sz val="11"/>
        <color theme="1"/>
        <rFont val="Calibri"/>
        <family val="2"/>
      </rPr>
      <t xml:space="preserve"> kW</t>
    </r>
  </si>
  <si>
    <t>Vermogenbereik</t>
  </si>
  <si>
    <t>Vermogensbereik:</t>
  </si>
  <si>
    <t>Opslagcapaciteit:</t>
  </si>
  <si>
    <t>GC5300iW 20/25 C 23</t>
  </si>
  <si>
    <t>GC5300iW 25 P 23</t>
  </si>
  <si>
    <t>GC5300iW 20/25 C 31</t>
  </si>
  <si>
    <t>GC5300iW 25 P 31</t>
  </si>
  <si>
    <t>GC7700iW 25 P 23</t>
  </si>
  <si>
    <t>GC7700iW 35 P 23</t>
  </si>
  <si>
    <t>GC7700iW 45 P 23</t>
  </si>
  <si>
    <t>GC7700iW 25 P 31</t>
  </si>
  <si>
    <t>GC7700iW 35 P 31</t>
  </si>
  <si>
    <t>GC7700iW 20/30 C 23</t>
  </si>
  <si>
    <t>GC7700iW 30/35 C 23</t>
  </si>
  <si>
    <t>GC7700iW 30/35 C 31</t>
  </si>
  <si>
    <t>GC7700iW 30/50 C 23</t>
  </si>
  <si>
    <t>GC7700iW 30/50 C 31</t>
  </si>
  <si>
    <t>25W</t>
  </si>
  <si>
    <t>35W</t>
  </si>
  <si>
    <t>34W</t>
  </si>
  <si>
    <t>Dit stavingscertificaat is geldig vanaf 01/01/2024.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</si>
</sst>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b/>
      <u/>
      <sz val="11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/>
  </cellStyleXfs>
  <cellXfs count="72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Alignment="1">
      <alignment horizont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vertical="top"/>
      <protection hidden="1"/>
    </xf>
    <xf numFmtId="10" fontId="9" fillId="2" borderId="0" xfId="0" applyNumberFormat="1" applyFont="1" applyFill="1" applyAlignment="1" applyProtection="1">
      <alignment vertical="top"/>
      <protection hidden="1"/>
    </xf>
    <xf numFmtId="49" fontId="9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/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9" fillId="2" borderId="0" xfId="0" applyFont="1" applyFill="1" applyAlignment="1" applyProtection="1">
      <alignment vertical="top" wrapText="1"/>
      <protection hidden="1"/>
    </xf>
    <xf numFmtId="49" fontId="9" fillId="2" borderId="0" xfId="0" applyNumberFormat="1" applyFont="1" applyFill="1" applyAlignment="1" applyProtection="1">
      <alignment vertical="top"/>
      <protection hidden="1"/>
    </xf>
    <xf numFmtId="0" fontId="9" fillId="2" borderId="0" xfId="0" applyNumberFormat="1" applyFont="1" applyFill="1" applyAlignment="1" applyProtection="1">
      <alignment vertical="top"/>
      <protection hidden="1"/>
    </xf>
    <xf numFmtId="0" fontId="0" fillId="0" borderId="0" xfId="0" quotePrefix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14" fillId="0" borderId="0" xfId="1" applyBorder="1"/>
    <xf numFmtId="0" fontId="14" fillId="0" borderId="0" xfId="1" applyBorder="1" applyAlignment="1">
      <alignment vertical="center"/>
    </xf>
    <xf numFmtId="0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2" fontId="9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locked="0"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8" fillId="0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Alignment="1">
      <alignment horizontal="center"/>
    </xf>
  </cellXfs>
  <cellStyles count="2">
    <cellStyle name="Normal" xfId="0" builtinId="0"/>
    <cellStyle name="Standaard 2" xfId="1" xr:uid="{4AA92AE2-25B8-40DF-8106-F9B50D0A8BD8}"/>
  </cellStyles>
  <dxfs count="2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495330" y="316179"/>
          <a:ext cx="576093" cy="105900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145142</xdr:colOff>
      <xdr:row>2</xdr:row>
      <xdr:rowOff>139857</xdr:rowOff>
    </xdr:from>
    <xdr:to>
      <xdr:col>13</xdr:col>
      <xdr:colOff>253999</xdr:colOff>
      <xdr:row>10</xdr:row>
      <xdr:rowOff>166687</xdr:rowOff>
    </xdr:to>
    <xdr:sp macro="" textlink="">
      <xdr:nvSpPr>
        <xdr:cNvPr id="17" name="Textfeld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6455" y="504982"/>
          <a:ext cx="4236357" cy="131270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tx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Stavingscertificaat</a:t>
          </a: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nl-BE" sz="1800" b="1" kern="600">
              <a:solidFill>
                <a:schemeClr val="tx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EPB en Eco-design</a:t>
          </a:r>
          <a:endParaRPr lang="nl-BE" sz="1800" kern="600">
            <a:solidFill>
              <a:schemeClr val="tx1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563801" y="327135"/>
          <a:ext cx="576093" cy="105900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15875</xdr:rowOff>
    </xdr:from>
    <xdr:to>
      <xdr:col>17</xdr:col>
      <xdr:colOff>0</xdr:colOff>
      <xdr:row>1</xdr:row>
      <xdr:rowOff>32203</xdr:rowOff>
    </xdr:to>
    <xdr:pic>
      <xdr:nvPicPr>
        <xdr:cNvPr id="28" name="Bild 55">
          <a:extLst>
            <a:ext uri="{FF2B5EF4-FFF2-40B4-BE49-F238E27FC236}">
              <a16:creationId xmlns:a16="http://schemas.microsoft.com/office/drawing/2014/main" id="{F520FE19-FC30-4A67-BDD5-FC324FB32879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5875"/>
          <a:ext cx="5881688" cy="2227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206376</xdr:colOff>
      <xdr:row>1</xdr:row>
      <xdr:rowOff>119063</xdr:rowOff>
    </xdr:from>
    <xdr:to>
      <xdr:col>16</xdr:col>
      <xdr:colOff>282603</xdr:colOff>
      <xdr:row>3</xdr:row>
      <xdr:rowOff>134939</xdr:rowOff>
    </xdr:to>
    <xdr:pic>
      <xdr:nvPicPr>
        <xdr:cNvPr id="29" name="Bild 54">
          <a:extLst>
            <a:ext uri="{FF2B5EF4-FFF2-40B4-BE49-F238E27FC236}">
              <a16:creationId xmlns:a16="http://schemas.microsoft.com/office/drawing/2014/main" id="{E275E061-BE77-4F0A-8F76-1BC01C6B1071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33876" y="325438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17</xdr:col>
      <xdr:colOff>0</xdr:colOff>
      <xdr:row>59</xdr:row>
      <xdr:rowOff>48078</xdr:rowOff>
    </xdr:to>
    <xdr:pic>
      <xdr:nvPicPr>
        <xdr:cNvPr id="30" name="Bild 55">
          <a:extLst>
            <a:ext uri="{FF2B5EF4-FFF2-40B4-BE49-F238E27FC236}">
              <a16:creationId xmlns:a16="http://schemas.microsoft.com/office/drawing/2014/main" id="{C81FD15B-66A8-4CE2-B78E-12C25AB46CC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8375"/>
          <a:ext cx="5881688" cy="2227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119062</xdr:colOff>
      <xdr:row>60</xdr:row>
      <xdr:rowOff>31750</xdr:rowOff>
    </xdr:from>
    <xdr:to>
      <xdr:col>16</xdr:col>
      <xdr:colOff>201639</xdr:colOff>
      <xdr:row>62</xdr:row>
      <xdr:rowOff>15876</xdr:rowOff>
    </xdr:to>
    <xdr:pic>
      <xdr:nvPicPr>
        <xdr:cNvPr id="31" name="Bild 54">
          <a:extLst>
            <a:ext uri="{FF2B5EF4-FFF2-40B4-BE49-F238E27FC236}">
              <a16:creationId xmlns:a16="http://schemas.microsoft.com/office/drawing/2014/main" id="{BE7BD440-AA91-45F7-9755-EBB249B4DF43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46562" y="10239375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19"/>
  <sheetViews>
    <sheetView tabSelected="1" view="pageBreakPreview" zoomScaleNormal="115" zoomScaleSheetLayoutView="100" zoomScalePageLayoutView="115" workbookViewId="0">
      <selection activeCell="K17" sqref="K17:Q17"/>
    </sheetView>
  </sheetViews>
  <sheetFormatPr defaultColWidth="0" defaultRowHeight="12.5" zeroHeight="1"/>
  <cols>
    <col min="1" max="9" width="5.1796875" style="17" customWidth="1"/>
    <col min="10" max="10" width="5.453125" style="17" customWidth="1"/>
    <col min="11" max="11" width="5.1796875" style="17" customWidth="1"/>
    <col min="12" max="12" width="5.26953125" style="17" customWidth="1"/>
    <col min="13" max="16" width="5.1796875" style="17" customWidth="1"/>
    <col min="17" max="17" width="5.81640625" style="17" customWidth="1"/>
    <col min="18" max="18" width="63.7265625" style="17" customWidth="1"/>
    <col min="19" max="20" width="5" style="17" hidden="1" customWidth="1"/>
    <col min="21" max="16383" width="9" style="17" hidden="1"/>
    <col min="16384" max="16384" width="34.453125" style="17" hidden="1" customWidth="1"/>
  </cols>
  <sheetData>
    <row r="1" spans="1:18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</row>
    <row r="2" spans="1:18" ht="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</row>
    <row r="3" spans="1:18" ht="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3"/>
    </row>
    <row r="4" spans="1:18" ht="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</row>
    <row r="5" spans="1:18" ht="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3"/>
    </row>
    <row r="6" spans="1:18" ht="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</row>
    <row r="7" spans="1:18" ht="1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7"/>
      <c r="R7" s="43"/>
    </row>
    <row r="8" spans="1:18" ht="1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7"/>
      <c r="R8" s="43"/>
    </row>
    <row r="9" spans="1:18" ht="1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7"/>
      <c r="R9" s="43"/>
    </row>
    <row r="10" spans="1:18" ht="14.15" customHeight="1">
      <c r="A10" s="67" t="s">
        <v>36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16"/>
    </row>
    <row r="11" spans="1:18" ht="14.15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16"/>
    </row>
    <row r="12" spans="1:18" ht="14.1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16"/>
    </row>
    <row r="13" spans="1:18" ht="14.15" customHeight="1">
      <c r="A13" s="67" t="s">
        <v>167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6"/>
      <c r="R13" s="16"/>
    </row>
    <row r="14" spans="1:18" ht="14.1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16"/>
      <c r="R14" s="16"/>
    </row>
    <row r="15" spans="1:18" ht="14.1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16"/>
      <c r="R15" s="16"/>
    </row>
    <row r="16" spans="1:18" ht="14.15" customHeight="1">
      <c r="A16" s="60" t="s">
        <v>37</v>
      </c>
      <c r="B16" s="60"/>
      <c r="C16" s="60"/>
      <c r="D16" s="60"/>
      <c r="E16" s="60"/>
      <c r="F16" s="60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25" ht="14.15" customHeight="1">
      <c r="A17" s="27"/>
      <c r="B17" s="27" t="s">
        <v>13</v>
      </c>
      <c r="C17" s="27"/>
      <c r="D17" s="27"/>
      <c r="E17" s="27"/>
      <c r="F17" s="27"/>
      <c r="G17" s="27"/>
      <c r="H17" s="27"/>
      <c r="I17" s="28"/>
      <c r="J17" s="27"/>
      <c r="K17" s="68" t="s">
        <v>14</v>
      </c>
      <c r="L17" s="68"/>
      <c r="M17" s="68"/>
      <c r="N17" s="68"/>
      <c r="O17" s="68"/>
      <c r="P17" s="68"/>
      <c r="Q17" s="68"/>
      <c r="R17" s="63" t="str">
        <f>IF(OR(K17="Selecteer hier uw verwarmingsketel",K17=""),"","   &lt;======  Selecteer hier uw verwarmingsketel")</f>
        <v/>
      </c>
      <c r="S17" s="63"/>
      <c r="T17" s="63"/>
      <c r="U17" s="63"/>
      <c r="V17" s="63"/>
      <c r="W17" s="63"/>
      <c r="X17" s="63"/>
      <c r="Y17" s="63"/>
    </row>
    <row r="18" spans="1:25" ht="14.15" customHeight="1">
      <c r="A18" s="27"/>
      <c r="B18" s="27" t="s">
        <v>0</v>
      </c>
      <c r="C18" s="27"/>
      <c r="D18" s="27"/>
      <c r="E18" s="27"/>
      <c r="F18" s="27"/>
      <c r="G18" s="27"/>
      <c r="H18" s="28"/>
      <c r="I18" s="27"/>
      <c r="J18" s="27"/>
      <c r="K18" s="62" t="str">
        <f>IFERROR(VLOOKUP($K$17,Blad2!$A$6:$AC$59,2,),"")</f>
        <v/>
      </c>
      <c r="L18" s="62"/>
      <c r="M18" s="62"/>
      <c r="N18" s="62"/>
      <c r="O18" s="62"/>
      <c r="P18" s="62"/>
      <c r="Q18" s="62"/>
      <c r="R18" s="13"/>
    </row>
    <row r="19" spans="1:25" ht="14.15" customHeight="1">
      <c r="A19" s="27"/>
      <c r="B19" s="27" t="s">
        <v>15</v>
      </c>
      <c r="C19" s="27"/>
      <c r="D19" s="27"/>
      <c r="E19" s="27"/>
      <c r="F19" s="27"/>
      <c r="G19" s="27"/>
      <c r="H19" s="28"/>
      <c r="I19" s="27"/>
      <c r="J19" s="27"/>
      <c r="K19" s="62" t="str">
        <f>IF(K17="Selecteer hier uw verwarmingsketel","",K17)</f>
        <v/>
      </c>
      <c r="L19" s="62"/>
      <c r="M19" s="62"/>
      <c r="N19" s="62"/>
      <c r="O19" s="62"/>
      <c r="P19" s="62"/>
      <c r="Q19" s="62"/>
      <c r="R19" s="14"/>
    </row>
    <row r="20" spans="1:25" ht="14.15" customHeight="1">
      <c r="A20" s="27"/>
      <c r="B20" s="27" t="s">
        <v>4</v>
      </c>
      <c r="C20" s="27"/>
      <c r="D20" s="27"/>
      <c r="E20" s="27"/>
      <c r="F20" s="27"/>
      <c r="G20" s="27"/>
      <c r="H20" s="28"/>
      <c r="I20" s="27"/>
      <c r="J20" s="27"/>
      <c r="K20" s="62" t="str">
        <f>IFERROR(VLOOKUP($K$17,Blad2!$A$6:$AC$59,3,),"")</f>
        <v/>
      </c>
      <c r="L20" s="62"/>
      <c r="M20" s="62"/>
      <c r="N20" s="62"/>
      <c r="O20" s="62"/>
      <c r="P20" s="62"/>
      <c r="Q20" s="62"/>
      <c r="R20" s="14"/>
    </row>
    <row r="21" spans="1:25" ht="14.15" customHeight="1">
      <c r="A21" s="27"/>
      <c r="B21" s="27" t="s">
        <v>38</v>
      </c>
      <c r="C21" s="27"/>
      <c r="D21" s="27"/>
      <c r="E21" s="27"/>
      <c r="F21" s="27"/>
      <c r="G21" s="27"/>
      <c r="H21" s="28"/>
      <c r="I21" s="27"/>
      <c r="J21" s="27"/>
      <c r="K21" s="62" t="str">
        <f>IFERROR(VLOOKUP($K$17,Blad2!$A$6:$AC$59,4,),"")</f>
        <v/>
      </c>
      <c r="L21" s="62"/>
      <c r="M21" s="62"/>
      <c r="N21" s="62"/>
      <c r="O21" s="62"/>
      <c r="P21" s="62"/>
      <c r="Q21" s="62"/>
      <c r="R21" s="14"/>
    </row>
    <row r="22" spans="1:25" ht="14.15" customHeight="1">
      <c r="A22" s="27"/>
      <c r="B22" s="27" t="s">
        <v>16</v>
      </c>
      <c r="C22" s="27"/>
      <c r="D22" s="27"/>
      <c r="E22" s="27"/>
      <c r="F22" s="28"/>
      <c r="G22" s="27"/>
      <c r="H22" s="27"/>
      <c r="I22" s="27"/>
      <c r="J22" s="27"/>
      <c r="K22" s="62" t="str">
        <f>IFERROR(VLOOKUP($K$17,Blad2!$A$6:$AC$59,5,),"")</f>
        <v/>
      </c>
      <c r="L22" s="62"/>
      <c r="M22" s="62"/>
      <c r="N22" s="62"/>
      <c r="O22" s="62"/>
      <c r="P22" s="62"/>
      <c r="Q22" s="62"/>
      <c r="R22" s="14"/>
    </row>
    <row r="23" spans="1:25" ht="14.15" customHeight="1">
      <c r="A23" s="27"/>
      <c r="B23" s="61" t="s">
        <v>23</v>
      </c>
      <c r="C23" s="61"/>
      <c r="D23" s="61"/>
      <c r="E23" s="61"/>
      <c r="F23" s="61"/>
      <c r="G23" s="61"/>
      <c r="H23" s="61"/>
      <c r="I23" s="61"/>
      <c r="J23" s="27"/>
      <c r="K23" s="69" t="str">
        <f>IFERROR(VLOOKUP($K$17,Blad2!$A$6:$AC$59,6,),"")</f>
        <v/>
      </c>
      <c r="L23" s="69"/>
      <c r="M23" s="69"/>
      <c r="N23" s="69"/>
      <c r="O23" s="69"/>
      <c r="P23" s="69"/>
      <c r="Q23" s="69"/>
      <c r="R23" s="14"/>
    </row>
    <row r="24" spans="1:25" ht="14.15" customHeight="1">
      <c r="A24" s="27"/>
      <c r="B24" s="64" t="s">
        <v>31</v>
      </c>
      <c r="C24" s="64"/>
      <c r="D24" s="64"/>
      <c r="E24" s="64"/>
      <c r="F24" s="64"/>
      <c r="G24" s="64"/>
      <c r="H24" s="64"/>
      <c r="I24" s="64"/>
      <c r="J24" s="27"/>
      <c r="K24" s="62" t="str">
        <f>IFERROR(VLOOKUP($K$17,Blad2!$A$6:$AC$59,7,),"")</f>
        <v/>
      </c>
      <c r="L24" s="62"/>
      <c r="M24" s="62"/>
      <c r="N24" s="62"/>
      <c r="O24" s="62"/>
      <c r="P24" s="62"/>
      <c r="Q24" s="62"/>
      <c r="R24" s="14"/>
    </row>
    <row r="25" spans="1:25" ht="14.15" customHeight="1">
      <c r="A25" s="27"/>
      <c r="B25" s="27" t="s">
        <v>19</v>
      </c>
      <c r="C25" s="27"/>
      <c r="D25" s="27"/>
      <c r="E25" s="28"/>
      <c r="F25" s="27"/>
      <c r="G25" s="27"/>
      <c r="H25" s="27"/>
      <c r="I25" s="27"/>
      <c r="J25" s="27"/>
      <c r="K25" s="62" t="str">
        <f>IFERROR(VLOOKUP($K$17,Blad2!$A$6:$AC$59,8,),"")</f>
        <v/>
      </c>
      <c r="L25" s="62"/>
      <c r="M25" s="62"/>
      <c r="N25" s="62"/>
      <c r="O25" s="62"/>
      <c r="P25" s="62"/>
      <c r="Q25" s="62"/>
      <c r="R25" s="14"/>
    </row>
    <row r="26" spans="1:25" ht="14.15" customHeight="1">
      <c r="A26" s="27"/>
      <c r="B26" s="64" t="s">
        <v>21</v>
      </c>
      <c r="C26" s="64"/>
      <c r="D26" s="64"/>
      <c r="E26" s="64"/>
      <c r="F26" s="64"/>
      <c r="G26" s="64"/>
      <c r="H26" s="64"/>
      <c r="I26" s="64"/>
      <c r="J26" s="27"/>
      <c r="K26" s="62" t="str">
        <f>IFERROR(VLOOKUP($K$17,Blad2!$A$6:$AC$59,9,),"")</f>
        <v/>
      </c>
      <c r="L26" s="62"/>
      <c r="M26" s="62"/>
      <c r="N26" s="62"/>
      <c r="O26" s="62"/>
      <c r="P26" s="62"/>
      <c r="Q26" s="62"/>
      <c r="R26" s="14"/>
    </row>
    <row r="27" spans="1:25" ht="14.15" customHeight="1">
      <c r="A27" s="27"/>
      <c r="B27" s="64"/>
      <c r="C27" s="64"/>
      <c r="D27" s="64"/>
      <c r="E27" s="64"/>
      <c r="F27" s="64"/>
      <c r="G27" s="64"/>
      <c r="H27" s="64"/>
      <c r="I27" s="64"/>
      <c r="J27" s="27"/>
      <c r="K27" s="28"/>
      <c r="L27" s="28"/>
      <c r="M27" s="28"/>
      <c r="N27" s="28"/>
      <c r="O27" s="28"/>
      <c r="P27" s="28"/>
      <c r="Q27" s="28"/>
      <c r="R27" s="14"/>
    </row>
    <row r="28" spans="1:25" ht="14.15" customHeight="1">
      <c r="A28" s="27"/>
      <c r="B28" s="29"/>
      <c r="C28" s="29"/>
      <c r="D28" s="29"/>
      <c r="E28" s="29"/>
      <c r="F28" s="29"/>
      <c r="G28" s="29"/>
      <c r="H28" s="29"/>
      <c r="I28" s="29"/>
      <c r="J28" s="27"/>
      <c r="K28" s="28"/>
      <c r="L28" s="28"/>
      <c r="M28" s="28"/>
      <c r="N28" s="28"/>
      <c r="O28" s="28"/>
      <c r="P28" s="28"/>
      <c r="Q28" s="28"/>
      <c r="R28" s="25"/>
    </row>
    <row r="29" spans="1:25" ht="14.15" customHeight="1">
      <c r="A29" s="60" t="s">
        <v>34</v>
      </c>
      <c r="B29" s="60"/>
      <c r="C29" s="60"/>
      <c r="D29" s="60"/>
      <c r="E29" s="60"/>
      <c r="F29" s="60"/>
      <c r="G29" s="29"/>
      <c r="H29" s="29"/>
      <c r="I29" s="29"/>
      <c r="J29" s="27"/>
      <c r="K29" s="28"/>
      <c r="L29" s="28"/>
      <c r="M29" s="28"/>
      <c r="N29" s="28"/>
      <c r="O29" s="28"/>
      <c r="P29" s="28"/>
      <c r="Q29" s="28"/>
      <c r="R29" s="14"/>
    </row>
    <row r="30" spans="1:25" ht="14.15" customHeight="1">
      <c r="A30" s="30"/>
      <c r="B30" s="64" t="s">
        <v>145</v>
      </c>
      <c r="C30" s="65"/>
      <c r="D30" s="65"/>
      <c r="E30" s="65"/>
      <c r="F30" s="65"/>
      <c r="G30" s="65"/>
      <c r="H30" s="65"/>
      <c r="I30" s="65"/>
      <c r="J30" s="27"/>
      <c r="K30" s="62" t="str">
        <f>IFERROR(VLOOKUP($K$17,Blad2!$A$6:$AC$59,10,),"")</f>
        <v/>
      </c>
      <c r="L30" s="62"/>
      <c r="M30" s="62"/>
      <c r="N30" s="62"/>
      <c r="O30" s="62"/>
      <c r="P30" s="62"/>
      <c r="Q30" s="62"/>
      <c r="R30" s="14"/>
    </row>
    <row r="31" spans="1:25" ht="14.15" customHeight="1">
      <c r="A31" s="27"/>
      <c r="B31" s="27" t="s">
        <v>33</v>
      </c>
      <c r="C31" s="27"/>
      <c r="D31" s="27"/>
      <c r="E31" s="28"/>
      <c r="F31" s="27"/>
      <c r="G31" s="27"/>
      <c r="H31" s="27"/>
      <c r="I31" s="27"/>
      <c r="J31" s="27"/>
      <c r="K31" s="62" t="str">
        <f>IFERROR(VLOOKUP($K$17,Blad2!$A$6:$AC$59,12,),"")</f>
        <v/>
      </c>
      <c r="L31" s="62"/>
      <c r="M31" s="62"/>
      <c r="N31" s="62"/>
      <c r="O31" s="31" t="str">
        <f>IF(K31="","","kW")</f>
        <v/>
      </c>
      <c r="P31" s="31"/>
      <c r="Q31" s="32"/>
      <c r="R31" s="14"/>
    </row>
    <row r="32" spans="1:25" ht="14.15" customHeight="1">
      <c r="A32" s="27"/>
      <c r="B32" s="27" t="s">
        <v>2</v>
      </c>
      <c r="C32" s="27"/>
      <c r="D32" s="28"/>
      <c r="E32" s="27"/>
      <c r="F32" s="27"/>
      <c r="G32" s="27"/>
      <c r="H32" s="27"/>
      <c r="I32" s="27"/>
      <c r="J32" s="27"/>
      <c r="K32" s="62" t="str">
        <f>IFERROR(VLOOKUP($K$17,Blad2!$A$6:$AC$59,13,),"")</f>
        <v/>
      </c>
      <c r="L32" s="62"/>
      <c r="M32" s="62"/>
      <c r="N32" s="62"/>
      <c r="O32" s="62"/>
      <c r="P32" s="62"/>
      <c r="Q32" s="62"/>
      <c r="R32" s="14"/>
    </row>
    <row r="33" spans="1:18" ht="14.15" customHeight="1">
      <c r="A33" s="27"/>
      <c r="B33" s="27" t="s">
        <v>24</v>
      </c>
      <c r="C33" s="27"/>
      <c r="D33" s="27"/>
      <c r="E33" s="27"/>
      <c r="F33" s="27"/>
      <c r="G33" s="28"/>
      <c r="H33" s="27"/>
      <c r="I33" s="27"/>
      <c r="J33" s="27"/>
      <c r="K33" s="62" t="str">
        <f>IFERROR(VLOOKUP($K$17,Blad2!$A$6:$AC$59,14,),"")</f>
        <v/>
      </c>
      <c r="L33" s="62"/>
      <c r="M33" s="62"/>
      <c r="N33" s="62"/>
      <c r="O33" s="62"/>
      <c r="P33" s="62"/>
      <c r="Q33" s="62"/>
      <c r="R33" s="14"/>
    </row>
    <row r="34" spans="1:18" ht="14.15" customHeight="1">
      <c r="A34" s="27"/>
      <c r="B34" s="27" t="s">
        <v>25</v>
      </c>
      <c r="C34" s="27"/>
      <c r="D34" s="27"/>
      <c r="E34" s="27"/>
      <c r="F34" s="28"/>
      <c r="G34" s="27"/>
      <c r="H34" s="27"/>
      <c r="I34" s="27"/>
      <c r="J34" s="27"/>
      <c r="K34" s="66" t="str">
        <f>IFERROR(VLOOKUP($K$17,Blad2!$A$6:$AC$59,15,),"")</f>
        <v/>
      </c>
      <c r="L34" s="66"/>
      <c r="M34" s="66"/>
      <c r="N34" s="66"/>
      <c r="O34" s="31" t="str">
        <f>IF(K34="","","%")</f>
        <v/>
      </c>
      <c r="P34" s="31"/>
      <c r="Q34" s="28"/>
      <c r="R34" s="15"/>
    </row>
    <row r="35" spans="1:18" ht="14.15" customHeight="1">
      <c r="A35" s="27"/>
      <c r="B35" s="27" t="s">
        <v>26</v>
      </c>
      <c r="C35" s="27"/>
      <c r="D35" s="27"/>
      <c r="E35" s="27"/>
      <c r="F35" s="27"/>
      <c r="G35" s="28"/>
      <c r="H35" s="27"/>
      <c r="I35" s="27"/>
      <c r="J35" s="27"/>
      <c r="K35" s="62" t="str">
        <f>IFERROR(VLOOKUP($K$17,Blad2!$A$6:$AC$59,16,),"")</f>
        <v/>
      </c>
      <c r="L35" s="62"/>
      <c r="M35" s="62"/>
      <c r="N35" s="62"/>
      <c r="O35" s="33" t="str">
        <f>IF(K35="","","°C")</f>
        <v/>
      </c>
      <c r="P35" s="31"/>
      <c r="Q35" s="28"/>
      <c r="R35" s="14"/>
    </row>
    <row r="36" spans="1:18" ht="14.15" customHeight="1">
      <c r="A36" s="27"/>
      <c r="B36" s="27"/>
      <c r="C36" s="27"/>
      <c r="D36" s="27"/>
      <c r="E36" s="27"/>
      <c r="F36" s="27"/>
      <c r="G36" s="28"/>
      <c r="H36" s="27"/>
      <c r="I36" s="27"/>
      <c r="J36" s="27"/>
      <c r="K36" s="28"/>
      <c r="L36" s="28"/>
      <c r="M36" s="28"/>
      <c r="N36" s="28"/>
      <c r="O36" s="33"/>
      <c r="P36" s="31"/>
      <c r="Q36" s="28"/>
      <c r="R36" s="25"/>
    </row>
    <row r="37" spans="1:18" ht="14.15" customHeight="1">
      <c r="A37" s="60" t="s">
        <v>35</v>
      </c>
      <c r="B37" s="60"/>
      <c r="C37" s="60"/>
      <c r="D37" s="60"/>
      <c r="E37" s="60"/>
      <c r="F37" s="60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3"/>
    </row>
    <row r="38" spans="1:18" ht="14.15" customHeight="1">
      <c r="A38" s="27"/>
      <c r="B38" s="64" t="s">
        <v>5</v>
      </c>
      <c r="C38" s="64"/>
      <c r="D38" s="64"/>
      <c r="E38" s="64"/>
      <c r="F38" s="64"/>
      <c r="G38" s="64"/>
      <c r="H38" s="64"/>
      <c r="I38" s="64"/>
      <c r="J38" s="50"/>
      <c r="K38" s="69" t="str">
        <f>IFERROR(VLOOKUP($K$17,Blad2!$A$6:$AC$59,17,),"")</f>
        <v/>
      </c>
      <c r="L38" s="69"/>
      <c r="M38" s="69"/>
      <c r="N38" s="69"/>
      <c r="O38" s="69"/>
      <c r="P38" s="69"/>
      <c r="Q38" s="69"/>
      <c r="R38" s="14"/>
    </row>
    <row r="39" spans="1:18" ht="14.15" customHeight="1">
      <c r="A39" s="27"/>
      <c r="B39" s="64"/>
      <c r="C39" s="64"/>
      <c r="D39" s="64"/>
      <c r="E39" s="64"/>
      <c r="F39" s="64"/>
      <c r="G39" s="64"/>
      <c r="H39" s="64"/>
      <c r="I39" s="64"/>
      <c r="J39" s="50"/>
      <c r="K39" s="69"/>
      <c r="L39" s="69"/>
      <c r="M39" s="69"/>
      <c r="N39" s="69"/>
      <c r="O39" s="69"/>
      <c r="P39" s="69"/>
      <c r="Q39" s="69"/>
      <c r="R39" s="14"/>
    </row>
    <row r="40" spans="1:18" ht="14.15" customHeight="1">
      <c r="A40" s="45"/>
      <c r="B40" s="46"/>
      <c r="C40" s="46"/>
      <c r="D40" s="46"/>
      <c r="E40" s="46"/>
      <c r="F40" s="46"/>
      <c r="G40" s="46"/>
      <c r="H40" s="46"/>
      <c r="I40" s="46"/>
      <c r="J40" s="42"/>
      <c r="K40" s="69"/>
      <c r="L40" s="69"/>
      <c r="M40" s="69"/>
      <c r="N40" s="69"/>
      <c r="O40" s="69"/>
      <c r="P40" s="69"/>
      <c r="Q40" s="69"/>
      <c r="R40" s="47"/>
    </row>
    <row r="41" spans="1:18" ht="14.15" customHeight="1">
      <c r="A41" s="27"/>
      <c r="B41" s="64" t="s">
        <v>148</v>
      </c>
      <c r="C41" s="64"/>
      <c r="D41" s="64"/>
      <c r="E41" s="64"/>
      <c r="F41" s="64"/>
      <c r="G41" s="64"/>
      <c r="H41" s="64"/>
      <c r="I41" s="64"/>
      <c r="J41" s="27"/>
      <c r="K41" s="62" t="str">
        <f>IFERROR(VLOOKUP($K$17,Blad2!$A$6:$AC$59,11,),"")</f>
        <v/>
      </c>
      <c r="L41" s="62"/>
      <c r="M41" s="62"/>
      <c r="N41" s="62"/>
      <c r="O41" s="62"/>
      <c r="P41" s="62"/>
      <c r="Q41" s="62"/>
      <c r="R41" s="14"/>
    </row>
    <row r="42" spans="1:18" ht="14.15" customHeight="1">
      <c r="A42" s="34"/>
      <c r="B42" s="70" t="s">
        <v>33</v>
      </c>
      <c r="C42" s="70"/>
      <c r="D42" s="70"/>
      <c r="E42" s="70"/>
      <c r="F42" s="70"/>
      <c r="G42" s="70"/>
      <c r="H42" s="70"/>
      <c r="I42" s="70"/>
      <c r="J42" s="27"/>
      <c r="K42" s="62" t="str">
        <f>IFERROR(VLOOKUP($K$17,Blad2!$A$6:$AC$59,18,),"")</f>
        <v/>
      </c>
      <c r="L42" s="62"/>
      <c r="M42" s="62"/>
      <c r="N42" s="62"/>
      <c r="O42" s="35" t="str">
        <f>IF(K42="","","kW")</f>
        <v/>
      </c>
      <c r="P42" s="35"/>
      <c r="Q42" s="35"/>
      <c r="R42" s="14"/>
    </row>
    <row r="43" spans="1:18" ht="14.15" customHeight="1">
      <c r="A43" s="27"/>
      <c r="B43" s="61" t="s">
        <v>60</v>
      </c>
      <c r="C43" s="61"/>
      <c r="D43" s="61"/>
      <c r="E43" s="61"/>
      <c r="F43" s="61"/>
      <c r="G43" s="61"/>
      <c r="H43" s="61"/>
      <c r="I43" s="61"/>
      <c r="J43" s="27"/>
      <c r="K43" s="62" t="str">
        <f>IFERROR(VLOOKUP($K$17,Blad2!$A$6:$AC$59,19,),"")</f>
        <v/>
      </c>
      <c r="L43" s="62"/>
      <c r="M43" s="62"/>
      <c r="N43" s="62"/>
      <c r="O43" s="62"/>
      <c r="P43" s="62"/>
      <c r="Q43" s="62"/>
      <c r="R43" s="14"/>
    </row>
    <row r="44" spans="1:18" ht="14.15" customHeight="1">
      <c r="A44" s="27"/>
      <c r="B44" s="27" t="s">
        <v>66</v>
      </c>
      <c r="C44" s="27"/>
      <c r="D44" s="27"/>
      <c r="E44" s="27"/>
      <c r="F44" s="27"/>
      <c r="G44" s="27"/>
      <c r="H44" s="27"/>
      <c r="I44" s="27"/>
      <c r="J44" s="27"/>
      <c r="K44" s="62" t="str">
        <f>IFERROR(VLOOKUP($K$17,Blad2!$A$6:$AC$59,20,),"")</f>
        <v/>
      </c>
      <c r="L44" s="62"/>
      <c r="M44" s="62"/>
      <c r="N44" s="62"/>
      <c r="O44" s="62"/>
      <c r="P44" s="62"/>
      <c r="Q44" s="62"/>
      <c r="R44" s="18"/>
    </row>
    <row r="45" spans="1:18" ht="14.15" customHeight="1">
      <c r="A45" s="38"/>
      <c r="B45" s="38" t="s">
        <v>149</v>
      </c>
      <c r="C45" s="38"/>
      <c r="D45" s="38"/>
      <c r="E45" s="38"/>
      <c r="F45" s="38"/>
      <c r="G45" s="38"/>
      <c r="H45" s="38"/>
      <c r="I45" s="38"/>
      <c r="J45" s="38"/>
      <c r="K45" s="62" t="str">
        <f>IFERROR(VLOOKUP($K$17,Blad2!$A$6:$AC$59,21,),"")</f>
        <v/>
      </c>
      <c r="L45" s="62"/>
      <c r="M45" s="62"/>
      <c r="N45" s="62"/>
      <c r="O45" s="62"/>
      <c r="P45" s="62"/>
      <c r="Q45" s="62"/>
      <c r="R45" s="39"/>
    </row>
    <row r="46" spans="1:18" ht="14.15" customHeight="1">
      <c r="A46" s="38"/>
      <c r="B46" s="38" t="s">
        <v>76</v>
      </c>
      <c r="C46" s="38"/>
      <c r="D46" s="38"/>
      <c r="E46" s="38"/>
      <c r="F46" s="38"/>
      <c r="G46" s="38"/>
      <c r="H46" s="38"/>
      <c r="I46" s="38"/>
      <c r="J46" s="38"/>
      <c r="K46" s="62" t="str">
        <f>IFERROR(VLOOKUP($K$17,Blad2!$A$6:$AC$59,22,),"")</f>
        <v/>
      </c>
      <c r="L46" s="62"/>
      <c r="M46" s="62"/>
      <c r="N46" s="62"/>
      <c r="O46" s="62"/>
      <c r="P46" s="62"/>
      <c r="Q46" s="62"/>
      <c r="R46" s="39"/>
    </row>
    <row r="47" spans="1:18" ht="14.15" customHeight="1">
      <c r="A47" s="38"/>
      <c r="B47" s="38" t="s">
        <v>77</v>
      </c>
      <c r="C47" s="38"/>
      <c r="D47" s="38"/>
      <c r="E47" s="38"/>
      <c r="F47" s="38"/>
      <c r="G47" s="38"/>
      <c r="H47" s="38"/>
      <c r="I47" s="38"/>
      <c r="J47" s="38"/>
      <c r="K47" s="62" t="str">
        <f>IFERROR(VLOOKUP($K$17,Blad2!$A$6:$AC$59,23,),"")</f>
        <v/>
      </c>
      <c r="L47" s="62"/>
      <c r="M47" s="62"/>
      <c r="N47" s="62"/>
      <c r="O47" s="62"/>
      <c r="P47" s="62"/>
      <c r="Q47" s="62"/>
      <c r="R47" s="39"/>
    </row>
    <row r="48" spans="1:18" ht="14.15" customHeight="1">
      <c r="A48" s="27"/>
      <c r="B48" s="61" t="s">
        <v>41</v>
      </c>
      <c r="C48" s="61"/>
      <c r="D48" s="61"/>
      <c r="E48" s="61"/>
      <c r="F48" s="61"/>
      <c r="G48" s="61"/>
      <c r="H48" s="61"/>
      <c r="I48" s="61"/>
      <c r="J48" s="27"/>
      <c r="K48" s="62" t="str">
        <f>IFERROR(VLOOKUP($K$17,Blad2!$A$6:$AM$59,24,),"")</f>
        <v/>
      </c>
      <c r="L48" s="62"/>
      <c r="M48" s="62"/>
      <c r="N48" s="62"/>
      <c r="O48" s="62"/>
      <c r="P48" s="62"/>
      <c r="Q48" s="62"/>
      <c r="R48" s="14"/>
    </row>
    <row r="49" spans="1:18" ht="14.15" customHeight="1">
      <c r="A49" s="27"/>
      <c r="B49" s="61" t="s">
        <v>42</v>
      </c>
      <c r="C49" s="61"/>
      <c r="D49" s="61"/>
      <c r="E49" s="61"/>
      <c r="F49" s="61"/>
      <c r="G49" s="61"/>
      <c r="H49" s="61"/>
      <c r="I49" s="61"/>
      <c r="J49" s="27"/>
      <c r="K49" s="62" t="str">
        <f>IFERROR(VLOOKUP($K$17,Blad2!$A$6:$AM$59,25,),"")</f>
        <v/>
      </c>
      <c r="L49" s="62"/>
      <c r="M49" s="62"/>
      <c r="N49" s="62"/>
      <c r="O49" s="62"/>
      <c r="P49" s="62"/>
      <c r="Q49" s="62"/>
      <c r="R49" s="13"/>
    </row>
    <row r="50" spans="1:18" ht="14.15" customHeight="1">
      <c r="A50" s="27"/>
      <c r="B50" s="61" t="s">
        <v>45</v>
      </c>
      <c r="C50" s="61"/>
      <c r="D50" s="61"/>
      <c r="E50" s="61"/>
      <c r="F50" s="61"/>
      <c r="G50" s="61"/>
      <c r="H50" s="61"/>
      <c r="I50" s="61"/>
      <c r="J50" s="27"/>
      <c r="K50" s="62" t="str">
        <f>IFERROR(VLOOKUP($K$17,Blad2!$A$6:$AM$59,26,),"")</f>
        <v/>
      </c>
      <c r="L50" s="62"/>
      <c r="M50" s="62"/>
      <c r="N50" s="35"/>
      <c r="O50" s="35"/>
      <c r="P50" s="35"/>
      <c r="Q50" s="35"/>
      <c r="R50" s="13"/>
    </row>
    <row r="51" spans="1:18" ht="14.15" customHeight="1">
      <c r="A51" s="27"/>
      <c r="B51" s="61" t="s">
        <v>47</v>
      </c>
      <c r="C51" s="61"/>
      <c r="D51" s="61"/>
      <c r="E51" s="61"/>
      <c r="F51" s="61"/>
      <c r="G51" s="61"/>
      <c r="H51" s="61"/>
      <c r="I51" s="61"/>
      <c r="J51" s="27"/>
      <c r="K51" s="62" t="str">
        <f>IFERROR(VLOOKUP($K$17,Blad2!$A$6:$AM$59,27,),"")</f>
        <v/>
      </c>
      <c r="L51" s="62"/>
      <c r="M51" s="62"/>
      <c r="N51" s="51"/>
      <c r="O51" s="36" t="str">
        <f>IF(K51="","","%")</f>
        <v/>
      </c>
      <c r="P51" s="36"/>
      <c r="Q51" s="36"/>
      <c r="R51" s="13"/>
    </row>
    <row r="52" spans="1:18" ht="14.1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1"/>
      <c r="L52" s="41"/>
      <c r="M52" s="41"/>
      <c r="N52" s="51"/>
      <c r="O52" s="36"/>
      <c r="P52" s="36"/>
      <c r="Q52" s="36"/>
      <c r="R52" s="43"/>
    </row>
    <row r="53" spans="1:18" ht="14.1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1"/>
      <c r="L53" s="41"/>
      <c r="M53" s="41"/>
      <c r="N53" s="51"/>
      <c r="O53" s="36"/>
      <c r="P53" s="36"/>
      <c r="Q53" s="36"/>
      <c r="R53" s="43"/>
    </row>
    <row r="54" spans="1:18" ht="14.1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1"/>
      <c r="L54" s="41"/>
      <c r="M54" s="41"/>
      <c r="N54" s="51"/>
      <c r="O54" s="36"/>
      <c r="P54" s="36"/>
      <c r="Q54" s="36"/>
      <c r="R54" s="43"/>
    </row>
    <row r="55" spans="1:18" ht="14.1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1"/>
      <c r="L55" s="41"/>
      <c r="M55" s="41"/>
      <c r="N55" s="51"/>
      <c r="O55" s="36"/>
      <c r="P55" s="36"/>
      <c r="Q55" s="36"/>
      <c r="R55" s="43"/>
    </row>
    <row r="56" spans="1:18" ht="14.1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1"/>
      <c r="L56" s="41"/>
      <c r="M56" s="41"/>
      <c r="N56" s="51"/>
      <c r="O56" s="36"/>
      <c r="P56" s="36"/>
      <c r="Q56" s="36"/>
      <c r="R56" s="43"/>
    </row>
    <row r="57" spans="1:18" ht="14.1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1"/>
      <c r="L57" s="41"/>
      <c r="M57" s="41"/>
      <c r="N57" s="51"/>
      <c r="O57" s="36"/>
      <c r="P57" s="36"/>
      <c r="Q57" s="36"/>
      <c r="R57" s="43"/>
    </row>
    <row r="58" spans="1:18" ht="14.1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1"/>
      <c r="L58" s="41"/>
      <c r="M58" s="41"/>
      <c r="N58" s="51"/>
      <c r="O58" s="36"/>
      <c r="P58" s="36"/>
      <c r="Q58" s="36"/>
      <c r="R58" s="43"/>
    </row>
    <row r="59" spans="1:18" ht="14.1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1"/>
      <c r="L59" s="41"/>
      <c r="M59" s="41"/>
      <c r="N59" s="51"/>
      <c r="O59" s="36"/>
      <c r="P59" s="36"/>
      <c r="Q59" s="36"/>
      <c r="R59" s="43"/>
    </row>
    <row r="60" spans="1:18" ht="14.1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1"/>
      <c r="L60" s="41"/>
      <c r="M60" s="41"/>
      <c r="N60" s="51"/>
      <c r="O60" s="36"/>
      <c r="P60" s="36"/>
      <c r="Q60" s="36"/>
      <c r="R60" s="43"/>
    </row>
    <row r="61" spans="1:18" ht="14.15" customHeight="1">
      <c r="B61" s="45"/>
      <c r="C61" s="45"/>
      <c r="D61" s="45"/>
      <c r="E61" s="45"/>
      <c r="F61" s="45"/>
      <c r="G61" s="45"/>
      <c r="H61" s="45"/>
      <c r="I61" s="45"/>
      <c r="J61" s="45"/>
      <c r="K61" s="41"/>
      <c r="L61" s="41"/>
      <c r="M61" s="41"/>
      <c r="N61" s="51"/>
      <c r="O61" s="36"/>
      <c r="P61" s="36"/>
      <c r="Q61" s="36"/>
      <c r="R61" s="43"/>
    </row>
    <row r="62" spans="1:18" ht="14.1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1"/>
      <c r="L62" s="41"/>
      <c r="M62" s="41"/>
      <c r="N62" s="51"/>
      <c r="O62" s="36"/>
      <c r="P62" s="36"/>
      <c r="Q62" s="36"/>
      <c r="R62" s="43"/>
    </row>
    <row r="63" spans="1:18" ht="14.15" customHeight="1">
      <c r="A63" s="45"/>
      <c r="B63" s="27"/>
      <c r="C63" s="27"/>
      <c r="D63" s="27"/>
      <c r="E63" s="27"/>
      <c r="F63" s="27"/>
      <c r="G63" s="27"/>
      <c r="H63" s="27"/>
      <c r="I63" s="27"/>
      <c r="J63" s="27"/>
      <c r="K63" s="37"/>
      <c r="L63" s="37"/>
      <c r="M63" s="37"/>
      <c r="N63" s="37"/>
      <c r="O63" s="36"/>
      <c r="P63" s="36"/>
      <c r="Q63" s="36"/>
      <c r="R63" s="26"/>
    </row>
    <row r="64" spans="1:18" ht="14.15" customHeight="1">
      <c r="A64" s="60" t="s">
        <v>67</v>
      </c>
      <c r="B64" s="60"/>
      <c r="C64" s="60"/>
      <c r="D64" s="60"/>
      <c r="E64" s="60"/>
      <c r="F64" s="60"/>
      <c r="G64" s="27"/>
      <c r="H64" s="27"/>
      <c r="I64" s="27"/>
      <c r="J64" s="27"/>
      <c r="K64" s="37"/>
      <c r="L64" s="37"/>
      <c r="M64" s="37"/>
      <c r="N64" s="37"/>
      <c r="O64" s="36"/>
      <c r="P64" s="36"/>
      <c r="Q64" s="36"/>
      <c r="R64" s="19"/>
    </row>
    <row r="65" spans="1:18" ht="14.15" customHeight="1">
      <c r="A65" s="27"/>
      <c r="B65" s="27" t="s">
        <v>71</v>
      </c>
      <c r="C65" s="27"/>
      <c r="D65" s="27"/>
      <c r="E65" s="27"/>
      <c r="F65" s="27"/>
      <c r="G65" s="27"/>
      <c r="H65" s="27"/>
      <c r="I65" s="27"/>
      <c r="J65" s="27"/>
      <c r="K65" s="62" t="str">
        <f>IFERROR(VLOOKUP($K$17,Blad2!$A$6:$AM$59,28,),"")</f>
        <v/>
      </c>
      <c r="L65" s="62"/>
      <c r="M65" s="62"/>
      <c r="N65" s="52"/>
      <c r="O65" s="52"/>
      <c r="P65" s="52"/>
      <c r="Q65" s="52"/>
      <c r="R65" s="19"/>
    </row>
    <row r="66" spans="1:18" ht="14.15" customHeight="1">
      <c r="A66" s="27"/>
      <c r="B66" s="27" t="s">
        <v>72</v>
      </c>
      <c r="C66" s="27"/>
      <c r="D66" s="27"/>
      <c r="E66" s="27"/>
      <c r="F66" s="27"/>
      <c r="G66" s="27"/>
      <c r="H66" s="27"/>
      <c r="I66" s="27"/>
      <c r="J66" s="27"/>
      <c r="K66" s="62" t="str">
        <f>IFERROR(VLOOKUP($K$17,Blad2!$A$6:$AM$59,29,),"")</f>
        <v/>
      </c>
      <c r="L66" s="62"/>
      <c r="M66" s="62"/>
      <c r="N66" s="52"/>
      <c r="O66" s="52"/>
      <c r="P66" s="52"/>
      <c r="Q66" s="52"/>
      <c r="R66" s="19"/>
    </row>
    <row r="67" spans="1:18" ht="17.149999999999999" customHeight="1">
      <c r="A67" s="27"/>
      <c r="B67" s="27" t="s">
        <v>68</v>
      </c>
      <c r="C67" s="27"/>
      <c r="D67" s="27"/>
      <c r="E67" s="28"/>
      <c r="F67" s="27"/>
      <c r="G67" s="27"/>
      <c r="H67" s="27"/>
      <c r="I67" s="27"/>
      <c r="J67" s="27"/>
      <c r="K67" s="69" t="str">
        <f>IFERROR(VLOOKUP($K$17,Blad2!$A$6:$AM$59,30,),"")</f>
        <v/>
      </c>
      <c r="L67" s="69"/>
      <c r="M67" s="69"/>
      <c r="N67" s="69"/>
      <c r="O67" s="69"/>
      <c r="P67" s="69"/>
      <c r="Q67" s="69"/>
      <c r="R67" s="14"/>
    </row>
    <row r="68" spans="1:18" ht="13.5" customHeight="1">
      <c r="A68" s="27"/>
      <c r="B68" s="27"/>
      <c r="C68" s="27"/>
      <c r="D68" s="27"/>
      <c r="E68" s="28"/>
      <c r="F68" s="27"/>
      <c r="G68" s="27"/>
      <c r="H68" s="27"/>
      <c r="I68" s="27"/>
      <c r="J68" s="27"/>
      <c r="K68" s="69"/>
      <c r="L68" s="69"/>
      <c r="M68" s="69"/>
      <c r="N68" s="69"/>
      <c r="O68" s="69"/>
      <c r="P68" s="69"/>
      <c r="Q68" s="69"/>
      <c r="R68" s="20"/>
    </row>
    <row r="69" spans="1:18" ht="17.149999999999999" customHeight="1">
      <c r="A69" s="27"/>
      <c r="B69" s="27" t="s">
        <v>69</v>
      </c>
      <c r="C69" s="27"/>
      <c r="D69" s="27"/>
      <c r="E69" s="28"/>
      <c r="F69" s="27"/>
      <c r="G69" s="27"/>
      <c r="H69" s="27"/>
      <c r="I69" s="27"/>
      <c r="J69" s="27"/>
      <c r="K69" s="62" t="str">
        <f>IFERROR(VLOOKUP($K$17,Blad2!$A$6:$AM$59,31,),"")</f>
        <v/>
      </c>
      <c r="L69" s="62"/>
      <c r="M69" s="62"/>
      <c r="N69" s="35"/>
      <c r="O69" s="35"/>
      <c r="P69" s="35"/>
      <c r="Q69" s="35"/>
      <c r="R69" s="20"/>
    </row>
    <row r="70" spans="1:18" ht="17.149999999999999" customHeight="1">
      <c r="A70" s="27"/>
      <c r="B70" s="27" t="s">
        <v>70</v>
      </c>
      <c r="C70" s="27"/>
      <c r="D70" s="27"/>
      <c r="E70" s="28"/>
      <c r="F70" s="27"/>
      <c r="G70" s="27"/>
      <c r="H70" s="27"/>
      <c r="I70" s="27"/>
      <c r="J70" s="27"/>
      <c r="K70" s="66" t="str">
        <f>IFERROR(VLOOKUP($K$17,Blad2!$A$6:$AM$59,32,),"")</f>
        <v/>
      </c>
      <c r="L70" s="66"/>
      <c r="M70" s="66"/>
      <c r="N70" s="35"/>
      <c r="O70" s="35"/>
      <c r="P70" s="35"/>
      <c r="Q70" s="35"/>
      <c r="R70" s="20"/>
    </row>
    <row r="71" spans="1:18" hidden="1">
      <c r="A71" s="13"/>
    </row>
    <row r="72" spans="1:18"/>
    <row r="73" spans="1:18"/>
    <row r="74" spans="1:18"/>
    <row r="75" spans="1:18"/>
    <row r="76" spans="1:18"/>
    <row r="77" spans="1:18"/>
    <row r="78" spans="1:18"/>
    <row r="79" spans="1:18"/>
    <row r="80" spans="1:18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2"/>
    <row r="213"/>
    <row r="214"/>
    <row r="215"/>
    <row r="216"/>
    <row r="217"/>
    <row r="218"/>
    <row r="219"/>
  </sheetData>
  <sheetProtection algorithmName="SHA-512" hashValue="/VCaJea09iekUWd0vtycuRfXAG1RyDiBoheAUvgzy0TRWHE28Narv/hWDAiAtUjt3IzTlx7lmxYLTKBKOLgV3w==" saltValue="cCt0NkXBuw05mAmApc8eAQ==" spinCount="100000" sheet="1" objects="1" scenarios="1"/>
  <mergeCells count="52">
    <mergeCell ref="K70:M70"/>
    <mergeCell ref="K51:M51"/>
    <mergeCell ref="K65:M65"/>
    <mergeCell ref="K66:M66"/>
    <mergeCell ref="K69:M69"/>
    <mergeCell ref="K67:Q68"/>
    <mergeCell ref="B23:I23"/>
    <mergeCell ref="K38:Q40"/>
    <mergeCell ref="K50:M50"/>
    <mergeCell ref="K23:Q23"/>
    <mergeCell ref="K33:Q33"/>
    <mergeCell ref="K32:Q32"/>
    <mergeCell ref="K43:Q43"/>
    <mergeCell ref="B48:I48"/>
    <mergeCell ref="B43:I43"/>
    <mergeCell ref="K25:Q25"/>
    <mergeCell ref="K24:Q24"/>
    <mergeCell ref="B42:I42"/>
    <mergeCell ref="K44:Q44"/>
    <mergeCell ref="B38:I39"/>
    <mergeCell ref="A10:Q12"/>
    <mergeCell ref="K22:Q22"/>
    <mergeCell ref="K20:Q20"/>
    <mergeCell ref="K19:Q19"/>
    <mergeCell ref="K18:Q18"/>
    <mergeCell ref="K17:Q17"/>
    <mergeCell ref="A13:P13"/>
    <mergeCell ref="A16:F16"/>
    <mergeCell ref="R17:Y17"/>
    <mergeCell ref="B24:I24"/>
    <mergeCell ref="K48:Q48"/>
    <mergeCell ref="B30:I30"/>
    <mergeCell ref="B41:I41"/>
    <mergeCell ref="K41:Q41"/>
    <mergeCell ref="A29:F29"/>
    <mergeCell ref="B26:I27"/>
    <mergeCell ref="K35:N35"/>
    <mergeCell ref="K34:N34"/>
    <mergeCell ref="K42:N42"/>
    <mergeCell ref="A37:F37"/>
    <mergeCell ref="K21:Q21"/>
    <mergeCell ref="K30:Q30"/>
    <mergeCell ref="K26:Q26"/>
    <mergeCell ref="K31:N31"/>
    <mergeCell ref="A64:F64"/>
    <mergeCell ref="B49:I49"/>
    <mergeCell ref="K49:Q49"/>
    <mergeCell ref="B50:I50"/>
    <mergeCell ref="K45:Q45"/>
    <mergeCell ref="K46:Q46"/>
    <mergeCell ref="K47:Q47"/>
    <mergeCell ref="B51:I51"/>
  </mergeCells>
  <conditionalFormatting sqref="K17">
    <cfRule type="cellIs" dxfId="27" priority="81" operator="equal">
      <formula>""</formula>
    </cfRule>
    <cfRule type="cellIs" dxfId="26" priority="83" operator="equal">
      <formula>"Selecteer hier uw verwarmingsketel"</formula>
    </cfRule>
  </conditionalFormatting>
  <conditionalFormatting sqref="R19:R22 K18:K22 Q37 R67:R70 R38:R48 K31:K36 R25:R36 Q1:Q9">
    <cfRule type="cellIs" dxfId="25" priority="79" operator="equal">
      <formula>"Niet van toepassing"</formula>
    </cfRule>
  </conditionalFormatting>
  <conditionalFormatting sqref="R23 K23:K30">
    <cfRule type="cellIs" dxfId="24" priority="75" operator="equal">
      <formula>"Niet van toepassing"</formula>
    </cfRule>
  </conditionalFormatting>
  <conditionalFormatting sqref="Q34">
    <cfRule type="cellIs" dxfId="23" priority="42" operator="equal">
      <formula>"Niet van toepassing"</formula>
    </cfRule>
  </conditionalFormatting>
  <conditionalFormatting sqref="Q35:Q36">
    <cfRule type="cellIs" dxfId="22" priority="41" operator="equal">
      <formula>"Niet van toepassing"</formula>
    </cfRule>
  </conditionalFormatting>
  <conditionalFormatting sqref="R17:Y17">
    <cfRule type="cellIs" dxfId="21" priority="36" operator="equal">
      <formula>"Niet van toepassing"</formula>
    </cfRule>
  </conditionalFormatting>
  <conditionalFormatting sqref="K63">
    <cfRule type="cellIs" dxfId="20" priority="31" operator="equal">
      <formula>"Niet van toepassing"</formula>
    </cfRule>
  </conditionalFormatting>
  <conditionalFormatting sqref="N65:Q65">
    <cfRule type="cellIs" dxfId="19" priority="30" operator="equal">
      <formula>"Niet van toepassing"</formula>
    </cfRule>
  </conditionalFormatting>
  <conditionalFormatting sqref="N66:Q66">
    <cfRule type="cellIs" dxfId="18" priority="29" operator="equal">
      <formula>"Niet van toepassing"</formula>
    </cfRule>
  </conditionalFormatting>
  <conditionalFormatting sqref="K45">
    <cfRule type="cellIs" dxfId="17" priority="25" operator="equal">
      <formula>"Niet van toepassing"</formula>
    </cfRule>
  </conditionalFormatting>
  <conditionalFormatting sqref="K46">
    <cfRule type="cellIs" dxfId="16" priority="24" operator="equal">
      <formula>"Niet van toepassing"</formula>
    </cfRule>
  </conditionalFormatting>
  <conditionalFormatting sqref="K47">
    <cfRule type="cellIs" dxfId="15" priority="23" operator="equal">
      <formula>"Niet van toepassing"</formula>
    </cfRule>
  </conditionalFormatting>
  <conditionalFormatting sqref="K42">
    <cfRule type="cellIs" dxfId="14" priority="19" operator="equal">
      <formula>"Niet van toepassing"</formula>
    </cfRule>
  </conditionalFormatting>
  <conditionalFormatting sqref="K66">
    <cfRule type="cellIs" dxfId="13" priority="4" operator="equal">
      <formula>"Niet van toepassing"</formula>
    </cfRule>
  </conditionalFormatting>
  <conditionalFormatting sqref="J38">
    <cfRule type="cellIs" dxfId="12" priority="16" operator="equal">
      <formula>"Niet van toepassing"</formula>
    </cfRule>
  </conditionalFormatting>
  <conditionalFormatting sqref="K41">
    <cfRule type="cellIs" dxfId="11" priority="17" operator="equal">
      <formula>"Niet van toepassing"</formula>
    </cfRule>
  </conditionalFormatting>
  <conditionalFormatting sqref="K70">
    <cfRule type="cellIs" dxfId="10" priority="1" operator="equal">
      <formula>"Niet van toepassing"</formula>
    </cfRule>
  </conditionalFormatting>
  <conditionalFormatting sqref="K38">
    <cfRule type="cellIs" dxfId="9" priority="15" operator="equal">
      <formula>"Niet van toepassing"</formula>
    </cfRule>
  </conditionalFormatting>
  <conditionalFormatting sqref="K43">
    <cfRule type="cellIs" dxfId="8" priority="14" operator="equal">
      <formula>"Niet van toepassing"</formula>
    </cfRule>
  </conditionalFormatting>
  <conditionalFormatting sqref="K44">
    <cfRule type="cellIs" dxfId="7" priority="13" operator="equal">
      <formula>"Niet van toepassing"</formula>
    </cfRule>
  </conditionalFormatting>
  <conditionalFormatting sqref="K48">
    <cfRule type="cellIs" dxfId="6" priority="12" operator="equal">
      <formula>"Niet van toepassing"</formula>
    </cfRule>
  </conditionalFormatting>
  <conditionalFormatting sqref="K69">
    <cfRule type="cellIs" dxfId="5" priority="2" operator="equal">
      <formula>"Niet van toepassing"</formula>
    </cfRule>
  </conditionalFormatting>
  <conditionalFormatting sqref="K49">
    <cfRule type="cellIs" dxfId="4" priority="9" operator="equal">
      <formula>"Niet van toepassing"</formula>
    </cfRule>
  </conditionalFormatting>
  <conditionalFormatting sqref="K50">
    <cfRule type="cellIs" dxfId="3" priority="8" operator="equal">
      <formula>"Niet van toepassing"</formula>
    </cfRule>
  </conditionalFormatting>
  <conditionalFormatting sqref="K51:K62">
    <cfRule type="cellIs" dxfId="2" priority="6" operator="equal">
      <formula>"Niet van toepassing"</formula>
    </cfRule>
  </conditionalFormatting>
  <conditionalFormatting sqref="K65">
    <cfRule type="cellIs" dxfId="1" priority="5" operator="equal">
      <formula>"Niet van toepassing"</formula>
    </cfRule>
  </conditionalFormatting>
  <conditionalFormatting sqref="K67">
    <cfRule type="cellIs" dxfId="0" priority="3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Blad2!$A$5:$A$69</xm:f>
          </x14:formula1>
          <xm:sqref>K17:Q17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K6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6" sqref="B16"/>
    </sheetView>
  </sheetViews>
  <sheetFormatPr defaultColWidth="9.1796875" defaultRowHeight="12.5"/>
  <cols>
    <col min="1" max="1" width="33.453125" style="2" bestFit="1" customWidth="1"/>
    <col min="2" max="2" width="33.453125" style="2" customWidth="1"/>
    <col min="3" max="3" width="22.81640625" style="2" customWidth="1"/>
    <col min="4" max="7" width="32.453125" style="2" customWidth="1"/>
    <col min="8" max="8" width="32.54296875" style="2" customWidth="1"/>
    <col min="9" max="9" width="40.26953125" style="2" customWidth="1"/>
    <col min="10" max="11" width="20.453125" style="2" customWidth="1"/>
    <col min="12" max="12" width="26.54296875" style="4" customWidth="1"/>
    <col min="13" max="13" width="26.81640625" style="2" customWidth="1"/>
    <col min="14" max="14" width="23.1796875" style="2" customWidth="1"/>
    <col min="15" max="15" width="26" style="10" customWidth="1"/>
    <col min="16" max="16" width="30.1796875" style="2" customWidth="1"/>
    <col min="17" max="17" width="62.1796875" style="2" customWidth="1"/>
    <col min="18" max="19" width="30.1796875" style="2" customWidth="1"/>
    <col min="20" max="20" width="39.1796875" style="2" customWidth="1"/>
    <col min="21" max="21" width="37.7265625" style="2" customWidth="1"/>
    <col min="22" max="22" width="27" style="2" customWidth="1"/>
    <col min="23" max="23" width="51.54296875" style="2" customWidth="1"/>
    <col min="24" max="24" width="40.81640625" style="2" customWidth="1"/>
    <col min="25" max="25" width="42.1796875" style="2" customWidth="1"/>
    <col min="26" max="26" width="38.1796875" style="2" customWidth="1"/>
    <col min="27" max="27" width="43.26953125" style="2" customWidth="1"/>
    <col min="28" max="28" width="46.1796875" style="2" customWidth="1"/>
    <col min="29" max="29" width="25.26953125" style="2" customWidth="1"/>
    <col min="30" max="30" width="41.453125" style="2" customWidth="1"/>
    <col min="31" max="31" width="24" style="2" customWidth="1"/>
    <col min="32" max="32" width="40.54296875" style="2" customWidth="1"/>
    <col min="33" max="33" width="23.7265625" style="2" customWidth="1"/>
    <col min="34" max="34" width="10.26953125" style="2" customWidth="1"/>
    <col min="35" max="16384" width="9.1796875" style="2"/>
  </cols>
  <sheetData>
    <row r="1" spans="1:37" ht="14.5">
      <c r="C1" s="5"/>
      <c r="D1" s="5"/>
      <c r="E1" s="5"/>
      <c r="F1" s="5"/>
      <c r="G1" s="5"/>
      <c r="H1" s="5"/>
      <c r="I1" s="1"/>
      <c r="J1" s="1"/>
      <c r="K1" s="1"/>
      <c r="O1" s="7"/>
    </row>
    <row r="2" spans="1:37" ht="14.5">
      <c r="A2" s="2">
        <v>1</v>
      </c>
      <c r="B2" s="2">
        <v>2</v>
      </c>
      <c r="C2" s="6">
        <v>3</v>
      </c>
      <c r="D2" s="6">
        <v>4</v>
      </c>
      <c r="E2" s="2">
        <v>5</v>
      </c>
      <c r="F2" s="2">
        <v>6</v>
      </c>
      <c r="G2" s="2">
        <v>7</v>
      </c>
      <c r="H2" s="6">
        <v>8</v>
      </c>
      <c r="I2" s="2">
        <v>9</v>
      </c>
      <c r="J2" s="6">
        <v>10</v>
      </c>
      <c r="K2" s="6">
        <v>11</v>
      </c>
      <c r="L2" s="4">
        <v>12</v>
      </c>
      <c r="M2" s="6">
        <v>13</v>
      </c>
      <c r="N2" s="6">
        <v>14</v>
      </c>
      <c r="O2" s="7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2">
        <v>22</v>
      </c>
      <c r="W2" s="6">
        <v>23</v>
      </c>
      <c r="X2" s="6">
        <v>24</v>
      </c>
      <c r="Y2" s="6">
        <v>25</v>
      </c>
      <c r="Z2" s="2">
        <v>26</v>
      </c>
      <c r="AA2" s="6">
        <v>27</v>
      </c>
      <c r="AB2" s="6">
        <v>28</v>
      </c>
      <c r="AC2" s="6">
        <v>29</v>
      </c>
      <c r="AD2" s="6">
        <v>30</v>
      </c>
      <c r="AE2" s="6">
        <v>31</v>
      </c>
      <c r="AF2" s="6">
        <v>32</v>
      </c>
      <c r="AI2" s="6"/>
      <c r="AK2" s="6"/>
    </row>
    <row r="3" spans="1:37" ht="14.5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8"/>
      <c r="AB3" s="8"/>
      <c r="AC3" s="8"/>
      <c r="AD3" s="71"/>
      <c r="AE3" s="71"/>
      <c r="AF3" s="71"/>
      <c r="AG3" s="71"/>
      <c r="AH3" s="71"/>
      <c r="AI3" s="71"/>
    </row>
    <row r="4" spans="1:37" ht="29">
      <c r="A4" s="3" t="s">
        <v>7</v>
      </c>
      <c r="B4" s="3" t="s">
        <v>6</v>
      </c>
      <c r="C4" s="1" t="s">
        <v>9</v>
      </c>
      <c r="D4" s="1" t="s">
        <v>39</v>
      </c>
      <c r="E4" s="1" t="s">
        <v>17</v>
      </c>
      <c r="F4" s="48" t="s">
        <v>27</v>
      </c>
      <c r="G4" s="48" t="s">
        <v>32</v>
      </c>
      <c r="H4" s="48" t="s">
        <v>22</v>
      </c>
      <c r="I4" s="48" t="s">
        <v>20</v>
      </c>
      <c r="J4" s="48" t="s">
        <v>146</v>
      </c>
      <c r="K4" s="54" t="s">
        <v>147</v>
      </c>
      <c r="L4" s="48" t="s">
        <v>64</v>
      </c>
      <c r="M4" s="48" t="s">
        <v>8</v>
      </c>
      <c r="N4" s="48" t="s">
        <v>28</v>
      </c>
      <c r="O4" s="49" t="s">
        <v>29</v>
      </c>
      <c r="P4" s="48" t="s">
        <v>30</v>
      </c>
      <c r="Q4" s="48" t="s">
        <v>10</v>
      </c>
      <c r="R4" s="48" t="s">
        <v>81</v>
      </c>
      <c r="S4" s="1" t="s">
        <v>11</v>
      </c>
      <c r="T4" s="1" t="s">
        <v>65</v>
      </c>
      <c r="U4" s="3" t="s">
        <v>75</v>
      </c>
      <c r="V4" s="3" t="s">
        <v>78</v>
      </c>
      <c r="W4" s="3" t="s">
        <v>79</v>
      </c>
      <c r="X4" s="1" t="s">
        <v>40</v>
      </c>
      <c r="Y4" s="1" t="s">
        <v>43</v>
      </c>
      <c r="Z4" s="1" t="s">
        <v>46</v>
      </c>
      <c r="AA4" s="23" t="s">
        <v>48</v>
      </c>
      <c r="AB4" s="3" t="s">
        <v>49</v>
      </c>
      <c r="AC4" s="9" t="s">
        <v>50</v>
      </c>
      <c r="AD4" s="3" t="s">
        <v>55</v>
      </c>
      <c r="AE4" s="6" t="s">
        <v>57</v>
      </c>
      <c r="AF4" s="6" t="s">
        <v>58</v>
      </c>
      <c r="AG4" s="1"/>
      <c r="AH4" s="6"/>
      <c r="AI4" s="6"/>
    </row>
    <row r="5" spans="1:37" ht="14.5">
      <c r="A5" s="3" t="s">
        <v>14</v>
      </c>
      <c r="C5" s="4"/>
      <c r="AA5" s="22"/>
      <c r="AB5" s="3"/>
      <c r="AD5" s="3"/>
      <c r="AE5" s="6"/>
      <c r="AF5" s="6"/>
      <c r="AH5" s="6"/>
      <c r="AI5" s="6"/>
    </row>
    <row r="6" spans="1:37" ht="14.5">
      <c r="A6" t="s">
        <v>82</v>
      </c>
      <c r="B6" t="s">
        <v>132</v>
      </c>
      <c r="C6" s="4" t="s">
        <v>62</v>
      </c>
      <c r="D6" s="4" t="s">
        <v>18</v>
      </c>
      <c r="E6" s="4" t="s">
        <v>61</v>
      </c>
      <c r="F6" s="4" t="s">
        <v>59</v>
      </c>
      <c r="G6" s="4" t="s">
        <v>3</v>
      </c>
      <c r="H6" s="4" t="s">
        <v>1</v>
      </c>
      <c r="I6" s="4" t="s">
        <v>1</v>
      </c>
      <c r="J6" s="4" t="s">
        <v>1</v>
      </c>
      <c r="K6" s="4" t="s">
        <v>80</v>
      </c>
      <c r="L6" s="11">
        <v>13</v>
      </c>
      <c r="M6" s="4" t="s">
        <v>1</v>
      </c>
      <c r="N6" s="4" t="s">
        <v>1</v>
      </c>
      <c r="O6" s="11">
        <v>98.8</v>
      </c>
      <c r="P6" s="4">
        <v>30</v>
      </c>
      <c r="Q6" s="12" t="s">
        <v>12</v>
      </c>
      <c r="R6" s="12">
        <v>14.7</v>
      </c>
      <c r="S6" s="12" t="s">
        <v>59</v>
      </c>
      <c r="T6" s="11" t="s">
        <v>137</v>
      </c>
      <c r="U6" s="4" t="s">
        <v>144</v>
      </c>
      <c r="V6" s="12" t="s">
        <v>59</v>
      </c>
      <c r="W6" s="4" t="s">
        <v>144</v>
      </c>
      <c r="X6" s="12" t="s">
        <v>63</v>
      </c>
      <c r="Y6" s="12" t="s">
        <v>138</v>
      </c>
      <c r="Z6" s="12" t="s">
        <v>138</v>
      </c>
      <c r="AA6" s="21" t="s">
        <v>139</v>
      </c>
      <c r="AB6" s="4" t="s">
        <v>3</v>
      </c>
      <c r="AC6" s="11" t="s">
        <v>51</v>
      </c>
      <c r="AD6" s="12" t="s">
        <v>56</v>
      </c>
      <c r="AE6" s="12" t="s">
        <v>3</v>
      </c>
      <c r="AF6" s="11">
        <v>0.2</v>
      </c>
      <c r="AG6" s="4"/>
    </row>
    <row r="7" spans="1:37" ht="14.5">
      <c r="A7" t="s">
        <v>83</v>
      </c>
      <c r="B7" t="s">
        <v>132</v>
      </c>
      <c r="C7" s="4" t="s">
        <v>62</v>
      </c>
      <c r="D7" s="4" t="s">
        <v>18</v>
      </c>
      <c r="E7" s="4" t="s">
        <v>61</v>
      </c>
      <c r="F7" s="4" t="s">
        <v>59</v>
      </c>
      <c r="G7" s="4" t="s">
        <v>3</v>
      </c>
      <c r="H7" s="4" t="s">
        <v>1</v>
      </c>
      <c r="I7" s="4" t="s">
        <v>1</v>
      </c>
      <c r="J7" s="4" t="s">
        <v>1</v>
      </c>
      <c r="K7" s="4" t="s">
        <v>80</v>
      </c>
      <c r="L7" s="11">
        <v>23</v>
      </c>
      <c r="M7" s="4" t="s">
        <v>1</v>
      </c>
      <c r="N7" s="4" t="s">
        <v>1</v>
      </c>
      <c r="O7" s="11">
        <v>98.1</v>
      </c>
      <c r="P7" s="4">
        <v>30</v>
      </c>
      <c r="Q7" s="12" t="s">
        <v>12</v>
      </c>
      <c r="R7" s="12">
        <v>24.1</v>
      </c>
      <c r="S7" s="12" t="s">
        <v>59</v>
      </c>
      <c r="T7" s="11" t="s">
        <v>137</v>
      </c>
      <c r="U7" s="4" t="s">
        <v>144</v>
      </c>
      <c r="V7" s="12" t="s">
        <v>59</v>
      </c>
      <c r="W7" s="4" t="s">
        <v>144</v>
      </c>
      <c r="X7" s="12" t="s">
        <v>63</v>
      </c>
      <c r="Y7" s="12" t="s">
        <v>138</v>
      </c>
      <c r="Z7" s="12" t="s">
        <v>138</v>
      </c>
      <c r="AA7" s="21" t="s">
        <v>139</v>
      </c>
      <c r="AB7" s="4" t="s">
        <v>3</v>
      </c>
      <c r="AC7" s="11" t="s">
        <v>51</v>
      </c>
      <c r="AD7" s="12" t="s">
        <v>56</v>
      </c>
      <c r="AE7" s="12" t="s">
        <v>3</v>
      </c>
      <c r="AF7" s="11">
        <v>0.2</v>
      </c>
      <c r="AG7" s="4"/>
    </row>
    <row r="8" spans="1:37" ht="15" customHeight="1">
      <c r="A8" t="s">
        <v>84</v>
      </c>
      <c r="B8" t="s">
        <v>132</v>
      </c>
      <c r="C8" s="4" t="s">
        <v>62</v>
      </c>
      <c r="D8" s="4" t="s">
        <v>18</v>
      </c>
      <c r="E8" s="4" t="s">
        <v>61</v>
      </c>
      <c r="F8" s="4" t="s">
        <v>59</v>
      </c>
      <c r="G8" s="4" t="s">
        <v>3</v>
      </c>
      <c r="H8" s="4" t="s">
        <v>1</v>
      </c>
      <c r="I8" s="4" t="s">
        <v>1</v>
      </c>
      <c r="J8" s="4" t="s">
        <v>1</v>
      </c>
      <c r="K8" s="4" t="s">
        <v>80</v>
      </c>
      <c r="L8" s="11">
        <v>24</v>
      </c>
      <c r="M8" s="4" t="s">
        <v>1</v>
      </c>
      <c r="N8" s="4" t="s">
        <v>1</v>
      </c>
      <c r="O8" s="11">
        <v>99</v>
      </c>
      <c r="P8" s="4">
        <v>30</v>
      </c>
      <c r="Q8" s="12" t="s">
        <v>134</v>
      </c>
      <c r="R8" s="12">
        <v>28.2</v>
      </c>
      <c r="S8" s="12" t="s">
        <v>1</v>
      </c>
      <c r="T8" s="11" t="s">
        <v>63</v>
      </c>
      <c r="U8" s="4" t="s">
        <v>63</v>
      </c>
      <c r="V8" s="4" t="s">
        <v>63</v>
      </c>
      <c r="W8" s="4" t="s">
        <v>63</v>
      </c>
      <c r="X8" s="12" t="s">
        <v>3</v>
      </c>
      <c r="Y8" s="12" t="s">
        <v>44</v>
      </c>
      <c r="Z8" s="12" t="s">
        <v>3</v>
      </c>
      <c r="AA8" s="12">
        <v>83</v>
      </c>
      <c r="AB8" s="4" t="s">
        <v>3</v>
      </c>
      <c r="AC8" s="11" t="s">
        <v>51</v>
      </c>
      <c r="AD8" s="12" t="s">
        <v>56</v>
      </c>
      <c r="AE8" s="12" t="s">
        <v>3</v>
      </c>
      <c r="AF8" s="11">
        <v>0.2</v>
      </c>
      <c r="AG8" s="4"/>
    </row>
    <row r="9" spans="1:37" ht="14.5">
      <c r="A9" t="s">
        <v>85</v>
      </c>
      <c r="B9" t="s">
        <v>132</v>
      </c>
      <c r="C9" s="4" t="s">
        <v>62</v>
      </c>
      <c r="D9" s="4" t="s">
        <v>18</v>
      </c>
      <c r="E9" s="4" t="s">
        <v>61</v>
      </c>
      <c r="F9" s="4" t="s">
        <v>59</v>
      </c>
      <c r="G9" s="4" t="s">
        <v>3</v>
      </c>
      <c r="H9" s="4" t="s">
        <v>1</v>
      </c>
      <c r="I9" s="4" t="s">
        <v>1</v>
      </c>
      <c r="J9" s="4" t="s">
        <v>1</v>
      </c>
      <c r="K9" s="4" t="s">
        <v>80</v>
      </c>
      <c r="L9" s="11">
        <v>23</v>
      </c>
      <c r="M9" s="4" t="s">
        <v>1</v>
      </c>
      <c r="N9" s="4" t="s">
        <v>1</v>
      </c>
      <c r="O9" s="11">
        <v>98.1</v>
      </c>
      <c r="P9" s="4">
        <v>30</v>
      </c>
      <c r="Q9" s="12" t="s">
        <v>134</v>
      </c>
      <c r="R9" s="12">
        <v>30.1</v>
      </c>
      <c r="S9" s="12" t="s">
        <v>1</v>
      </c>
      <c r="T9" s="11" t="s">
        <v>63</v>
      </c>
      <c r="U9" s="4" t="s">
        <v>63</v>
      </c>
      <c r="V9" s="4" t="s">
        <v>63</v>
      </c>
      <c r="W9" s="4" t="s">
        <v>63</v>
      </c>
      <c r="X9" s="12" t="s">
        <v>3</v>
      </c>
      <c r="Y9" s="12" t="s">
        <v>44</v>
      </c>
      <c r="Z9" s="12" t="s">
        <v>3</v>
      </c>
      <c r="AA9" s="21">
        <v>81</v>
      </c>
      <c r="AB9" s="4" t="s">
        <v>3</v>
      </c>
      <c r="AC9" s="11" t="s">
        <v>51</v>
      </c>
      <c r="AD9" s="12" t="s">
        <v>56</v>
      </c>
      <c r="AE9" s="12" t="s">
        <v>3</v>
      </c>
      <c r="AF9" s="11">
        <v>0.2</v>
      </c>
      <c r="AG9" s="4"/>
    </row>
    <row r="10" spans="1:37" ht="14.5">
      <c r="A10" s="40" t="s">
        <v>86</v>
      </c>
      <c r="B10" t="s">
        <v>133</v>
      </c>
      <c r="C10" s="4" t="s">
        <v>62</v>
      </c>
      <c r="D10" s="4" t="s">
        <v>18</v>
      </c>
      <c r="E10" s="4" t="s">
        <v>61</v>
      </c>
      <c r="F10" s="4" t="s">
        <v>59</v>
      </c>
      <c r="G10" s="4" t="s">
        <v>3</v>
      </c>
      <c r="H10" s="4" t="s">
        <v>1</v>
      </c>
      <c r="I10" s="4" t="s">
        <v>1</v>
      </c>
      <c r="J10" s="4" t="s">
        <v>1</v>
      </c>
      <c r="K10" s="4" t="s">
        <v>80</v>
      </c>
      <c r="L10" s="11">
        <v>19</v>
      </c>
      <c r="M10" s="4" t="s">
        <v>1</v>
      </c>
      <c r="N10" s="4" t="s">
        <v>1</v>
      </c>
      <c r="O10" s="11">
        <v>98.7</v>
      </c>
      <c r="P10" s="4">
        <v>30</v>
      </c>
      <c r="Q10" s="12" t="s">
        <v>134</v>
      </c>
      <c r="R10" s="12">
        <v>30</v>
      </c>
      <c r="S10" s="12" t="s">
        <v>1</v>
      </c>
      <c r="T10" s="11" t="s">
        <v>63</v>
      </c>
      <c r="U10" s="4" t="s">
        <v>63</v>
      </c>
      <c r="V10" s="4" t="s">
        <v>63</v>
      </c>
      <c r="W10" s="4" t="s">
        <v>63</v>
      </c>
      <c r="X10" s="12" t="s">
        <v>3</v>
      </c>
      <c r="Y10" s="12" t="s">
        <v>44</v>
      </c>
      <c r="Z10" s="12" t="s">
        <v>3</v>
      </c>
      <c r="AA10" s="12">
        <v>85</v>
      </c>
      <c r="AB10" s="4" t="s">
        <v>3</v>
      </c>
      <c r="AC10" s="11" t="s">
        <v>140</v>
      </c>
      <c r="AD10" s="12" t="s">
        <v>56</v>
      </c>
      <c r="AE10" s="12" t="s">
        <v>3</v>
      </c>
      <c r="AF10" s="11">
        <v>0.2</v>
      </c>
      <c r="AG10" s="4"/>
    </row>
    <row r="11" spans="1:37" ht="14.5">
      <c r="A11" s="40" t="s">
        <v>87</v>
      </c>
      <c r="B11" t="s">
        <v>133</v>
      </c>
      <c r="C11" s="4" t="s">
        <v>62</v>
      </c>
      <c r="D11" s="4" t="s">
        <v>18</v>
      </c>
      <c r="E11" s="4" t="s">
        <v>61</v>
      </c>
      <c r="F11" s="4" t="s">
        <v>59</v>
      </c>
      <c r="G11" s="4" t="s">
        <v>3</v>
      </c>
      <c r="H11" s="4" t="s">
        <v>1</v>
      </c>
      <c r="I11" s="4" t="s">
        <v>1</v>
      </c>
      <c r="J11" s="4" t="s">
        <v>1</v>
      </c>
      <c r="K11" s="4" t="s">
        <v>80</v>
      </c>
      <c r="L11" s="11">
        <v>24</v>
      </c>
      <c r="M11" s="4" t="s">
        <v>1</v>
      </c>
      <c r="N11" s="4" t="s">
        <v>1</v>
      </c>
      <c r="O11" s="11">
        <v>98.6</v>
      </c>
      <c r="P11" s="4">
        <v>30</v>
      </c>
      <c r="Q11" s="12" t="s">
        <v>134</v>
      </c>
      <c r="R11" s="12">
        <v>30</v>
      </c>
      <c r="S11" s="12" t="s">
        <v>1</v>
      </c>
      <c r="T11" s="11" t="s">
        <v>63</v>
      </c>
      <c r="U11" s="4" t="s">
        <v>63</v>
      </c>
      <c r="V11" s="4" t="s">
        <v>63</v>
      </c>
      <c r="W11" s="4" t="s">
        <v>63</v>
      </c>
      <c r="X11" s="12" t="s">
        <v>3</v>
      </c>
      <c r="Y11" s="12" t="s">
        <v>44</v>
      </c>
      <c r="Z11" s="12" t="s">
        <v>3</v>
      </c>
      <c r="AA11" s="12">
        <v>85</v>
      </c>
      <c r="AB11" s="4" t="s">
        <v>3</v>
      </c>
      <c r="AC11" s="11" t="s">
        <v>140</v>
      </c>
      <c r="AD11" s="12" t="s">
        <v>56</v>
      </c>
      <c r="AE11" s="12" t="s">
        <v>3</v>
      </c>
      <c r="AF11" s="11">
        <v>0.2</v>
      </c>
      <c r="AG11" s="4"/>
    </row>
    <row r="12" spans="1:37" ht="14.5">
      <c r="A12" s="40" t="s">
        <v>88</v>
      </c>
      <c r="B12" t="s">
        <v>132</v>
      </c>
      <c r="C12" s="4" t="s">
        <v>62</v>
      </c>
      <c r="D12" s="4" t="s">
        <v>18</v>
      </c>
      <c r="E12" s="4" t="s">
        <v>61</v>
      </c>
      <c r="F12" s="4" t="s">
        <v>59</v>
      </c>
      <c r="G12" s="4" t="s">
        <v>3</v>
      </c>
      <c r="H12" s="4" t="s">
        <v>1</v>
      </c>
      <c r="I12" s="4" t="s">
        <v>1</v>
      </c>
      <c r="J12" s="4" t="s">
        <v>1</v>
      </c>
      <c r="K12" s="4" t="s">
        <v>80</v>
      </c>
      <c r="L12" s="11">
        <v>13</v>
      </c>
      <c r="M12" s="4" t="s">
        <v>1</v>
      </c>
      <c r="N12" s="4" t="s">
        <v>1</v>
      </c>
      <c r="O12" s="11">
        <v>98.1</v>
      </c>
      <c r="P12" s="4">
        <v>30</v>
      </c>
      <c r="Q12" s="12" t="s">
        <v>12</v>
      </c>
      <c r="R12" s="12">
        <v>13</v>
      </c>
      <c r="S12" s="12" t="s">
        <v>59</v>
      </c>
      <c r="T12" s="11" t="s">
        <v>137</v>
      </c>
      <c r="U12" s="4" t="s">
        <v>144</v>
      </c>
      <c r="V12" s="12" t="s">
        <v>59</v>
      </c>
      <c r="W12" s="4" t="s">
        <v>144</v>
      </c>
      <c r="X12" s="12" t="s">
        <v>63</v>
      </c>
      <c r="Y12" s="12" t="s">
        <v>138</v>
      </c>
      <c r="Z12" s="12" t="s">
        <v>138</v>
      </c>
      <c r="AA12" s="21" t="s">
        <v>139</v>
      </c>
      <c r="AB12" s="4" t="s">
        <v>3</v>
      </c>
      <c r="AC12" s="11" t="s">
        <v>52</v>
      </c>
      <c r="AD12" s="12" t="s">
        <v>56</v>
      </c>
      <c r="AE12" s="12" t="s">
        <v>3</v>
      </c>
      <c r="AF12" s="11">
        <v>0.2</v>
      </c>
      <c r="AG12" s="4"/>
    </row>
    <row r="13" spans="1:37" ht="14.5">
      <c r="A13" s="40" t="s">
        <v>89</v>
      </c>
      <c r="B13" t="s">
        <v>132</v>
      </c>
      <c r="C13" s="4" t="s">
        <v>62</v>
      </c>
      <c r="D13" s="4" t="s">
        <v>18</v>
      </c>
      <c r="E13" s="4" t="s">
        <v>61</v>
      </c>
      <c r="F13" s="4" t="s">
        <v>59</v>
      </c>
      <c r="G13" s="4" t="s">
        <v>3</v>
      </c>
      <c r="H13" s="4" t="s">
        <v>1</v>
      </c>
      <c r="I13" s="4" t="s">
        <v>1</v>
      </c>
      <c r="J13" s="4" t="s">
        <v>1</v>
      </c>
      <c r="K13" s="4" t="s">
        <v>80</v>
      </c>
      <c r="L13" s="11">
        <v>20</v>
      </c>
      <c r="M13" s="4" t="s">
        <v>1</v>
      </c>
      <c r="N13" s="4" t="s">
        <v>1</v>
      </c>
      <c r="O13" s="11">
        <v>97.4</v>
      </c>
      <c r="P13" s="4">
        <v>30</v>
      </c>
      <c r="Q13" s="12" t="s">
        <v>12</v>
      </c>
      <c r="R13" s="12">
        <v>20.399999999999999</v>
      </c>
      <c r="S13" s="12" t="s">
        <v>59</v>
      </c>
      <c r="T13" s="11" t="s">
        <v>137</v>
      </c>
      <c r="U13" s="4" t="s">
        <v>144</v>
      </c>
      <c r="V13" s="12" t="s">
        <v>59</v>
      </c>
      <c r="W13" s="4" t="s">
        <v>144</v>
      </c>
      <c r="X13" s="12" t="s">
        <v>63</v>
      </c>
      <c r="Y13" s="12" t="s">
        <v>138</v>
      </c>
      <c r="Z13" s="12" t="s">
        <v>138</v>
      </c>
      <c r="AA13" s="21" t="s">
        <v>139</v>
      </c>
      <c r="AB13" s="4" t="s">
        <v>3</v>
      </c>
      <c r="AC13" s="11" t="s">
        <v>141</v>
      </c>
      <c r="AD13" s="12" t="s">
        <v>56</v>
      </c>
      <c r="AE13" s="12" t="s">
        <v>3</v>
      </c>
      <c r="AF13" s="12">
        <v>0.23</v>
      </c>
      <c r="AG13" s="4"/>
    </row>
    <row r="14" spans="1:37" ht="14.5">
      <c r="A14" s="40" t="s">
        <v>90</v>
      </c>
      <c r="B14" t="s">
        <v>132</v>
      </c>
      <c r="C14" s="4" t="s">
        <v>62</v>
      </c>
      <c r="D14" s="4" t="s">
        <v>18</v>
      </c>
      <c r="E14" s="4" t="s">
        <v>61</v>
      </c>
      <c r="F14" s="4" t="s">
        <v>59</v>
      </c>
      <c r="G14" s="4" t="s">
        <v>3</v>
      </c>
      <c r="H14" s="4" t="s">
        <v>1</v>
      </c>
      <c r="I14" s="4" t="s">
        <v>1</v>
      </c>
      <c r="J14" s="4" t="s">
        <v>1</v>
      </c>
      <c r="K14" s="4" t="s">
        <v>80</v>
      </c>
      <c r="L14" s="11">
        <v>20</v>
      </c>
      <c r="M14" s="4" t="s">
        <v>1</v>
      </c>
      <c r="N14" s="4" t="s">
        <v>1</v>
      </c>
      <c r="O14" s="11">
        <v>97.6</v>
      </c>
      <c r="P14" s="4">
        <v>30</v>
      </c>
      <c r="Q14" s="12" t="s">
        <v>134</v>
      </c>
      <c r="R14" s="12">
        <v>27.4</v>
      </c>
      <c r="S14" s="12" t="s">
        <v>1</v>
      </c>
      <c r="T14" s="11" t="s">
        <v>63</v>
      </c>
      <c r="U14" s="4" t="s">
        <v>63</v>
      </c>
      <c r="V14" s="4" t="s">
        <v>63</v>
      </c>
      <c r="W14" s="4" t="s">
        <v>63</v>
      </c>
      <c r="X14" s="12" t="s">
        <v>3</v>
      </c>
      <c r="Y14" s="12" t="s">
        <v>44</v>
      </c>
      <c r="Z14" s="12" t="s">
        <v>3</v>
      </c>
      <c r="AA14" s="12">
        <v>81</v>
      </c>
      <c r="AB14" s="4" t="s">
        <v>3</v>
      </c>
      <c r="AC14" s="11" t="s">
        <v>141</v>
      </c>
      <c r="AD14" s="12" t="s">
        <v>56</v>
      </c>
      <c r="AE14" s="12" t="s">
        <v>3</v>
      </c>
      <c r="AF14" s="12">
        <v>0.23</v>
      </c>
      <c r="AG14" s="4"/>
    </row>
    <row r="15" spans="1:37" ht="14.5">
      <c r="A15" s="40" t="s">
        <v>91</v>
      </c>
      <c r="B15" t="s">
        <v>133</v>
      </c>
      <c r="C15" s="4" t="s">
        <v>62</v>
      </c>
      <c r="D15" s="4" t="s">
        <v>18</v>
      </c>
      <c r="E15" s="4" t="s">
        <v>61</v>
      </c>
      <c r="F15" s="4" t="s">
        <v>59</v>
      </c>
      <c r="G15" s="4" t="s">
        <v>3</v>
      </c>
      <c r="H15" s="4" t="s">
        <v>1</v>
      </c>
      <c r="I15" s="4" t="s">
        <v>1</v>
      </c>
      <c r="J15" s="4" t="s">
        <v>1</v>
      </c>
      <c r="K15" s="4" t="s">
        <v>80</v>
      </c>
      <c r="L15" s="11">
        <v>20</v>
      </c>
      <c r="M15" s="4" t="s">
        <v>1</v>
      </c>
      <c r="N15" s="4" t="s">
        <v>1</v>
      </c>
      <c r="O15" s="11">
        <v>97.4</v>
      </c>
      <c r="P15" s="4">
        <v>30</v>
      </c>
      <c r="Q15" s="12" t="s">
        <v>12</v>
      </c>
      <c r="R15" s="12">
        <v>20.399999999999999</v>
      </c>
      <c r="S15" s="12" t="s">
        <v>59</v>
      </c>
      <c r="T15" s="11" t="s">
        <v>137</v>
      </c>
      <c r="U15" s="4" t="s">
        <v>144</v>
      </c>
      <c r="V15" s="12" t="s">
        <v>59</v>
      </c>
      <c r="W15" s="4" t="s">
        <v>144</v>
      </c>
      <c r="X15" s="12" t="s">
        <v>63</v>
      </c>
      <c r="Y15" s="12" t="s">
        <v>138</v>
      </c>
      <c r="Z15" s="12" t="s">
        <v>138</v>
      </c>
      <c r="AA15" s="21" t="s">
        <v>139</v>
      </c>
      <c r="AB15" s="4" t="s">
        <v>3</v>
      </c>
      <c r="AC15" s="11" t="s">
        <v>141</v>
      </c>
      <c r="AD15" s="12" t="s">
        <v>56</v>
      </c>
      <c r="AE15" s="12" t="s">
        <v>3</v>
      </c>
      <c r="AF15" s="11">
        <v>0.23</v>
      </c>
      <c r="AG15" s="4"/>
    </row>
    <row r="16" spans="1:37" ht="14.5">
      <c r="A16" s="40" t="s">
        <v>92</v>
      </c>
      <c r="B16" t="s">
        <v>133</v>
      </c>
      <c r="C16" s="4" t="s">
        <v>62</v>
      </c>
      <c r="D16" s="4" t="s">
        <v>18</v>
      </c>
      <c r="E16" s="4" t="s">
        <v>61</v>
      </c>
      <c r="F16" s="4" t="s">
        <v>59</v>
      </c>
      <c r="G16" s="4" t="s">
        <v>3</v>
      </c>
      <c r="H16" s="4" t="s">
        <v>1</v>
      </c>
      <c r="I16" s="4" t="s">
        <v>1</v>
      </c>
      <c r="J16" s="4" t="s">
        <v>1</v>
      </c>
      <c r="K16" s="4" t="s">
        <v>80</v>
      </c>
      <c r="L16" s="11">
        <v>20</v>
      </c>
      <c r="M16" s="4" t="s">
        <v>1</v>
      </c>
      <c r="N16" s="4" t="s">
        <v>1</v>
      </c>
      <c r="O16" s="11">
        <v>97.6</v>
      </c>
      <c r="P16" s="4">
        <v>30</v>
      </c>
      <c r="Q16" s="12" t="s">
        <v>134</v>
      </c>
      <c r="R16" s="12">
        <v>27.4</v>
      </c>
      <c r="S16" s="12" t="s">
        <v>1</v>
      </c>
      <c r="T16" s="11" t="s">
        <v>63</v>
      </c>
      <c r="U16" s="4" t="s">
        <v>63</v>
      </c>
      <c r="V16" s="4" t="s">
        <v>63</v>
      </c>
      <c r="W16" s="4" t="s">
        <v>63</v>
      </c>
      <c r="X16" s="12" t="s">
        <v>3</v>
      </c>
      <c r="Y16" s="12" t="s">
        <v>44</v>
      </c>
      <c r="Z16" s="12" t="s">
        <v>3</v>
      </c>
      <c r="AA16" s="12">
        <v>81</v>
      </c>
      <c r="AB16" s="4" t="s">
        <v>3</v>
      </c>
      <c r="AC16" s="11" t="s">
        <v>141</v>
      </c>
      <c r="AD16" s="12" t="s">
        <v>56</v>
      </c>
      <c r="AE16" s="12" t="s">
        <v>3</v>
      </c>
      <c r="AF16" s="11">
        <v>0.23</v>
      </c>
      <c r="AG16" s="4"/>
    </row>
    <row r="17" spans="1:33" ht="14.5">
      <c r="A17" s="40" t="s">
        <v>93</v>
      </c>
      <c r="B17" t="s">
        <v>132</v>
      </c>
      <c r="C17" s="4" t="s">
        <v>62</v>
      </c>
      <c r="D17" s="4" t="s">
        <v>18</v>
      </c>
      <c r="E17" s="4" t="s">
        <v>61</v>
      </c>
      <c r="F17" s="4" t="s">
        <v>59</v>
      </c>
      <c r="G17" s="4" t="s">
        <v>3</v>
      </c>
      <c r="H17" s="4" t="s">
        <v>1</v>
      </c>
      <c r="I17" s="4" t="s">
        <v>1</v>
      </c>
      <c r="J17" s="4" t="s">
        <v>1</v>
      </c>
      <c r="K17" s="4" t="s">
        <v>80</v>
      </c>
      <c r="L17" s="11">
        <v>23</v>
      </c>
      <c r="M17" s="4" t="s">
        <v>1</v>
      </c>
      <c r="N17" s="4" t="s">
        <v>1</v>
      </c>
      <c r="O17" s="11">
        <v>97.4</v>
      </c>
      <c r="P17" s="4">
        <v>30</v>
      </c>
      <c r="Q17" s="12" t="s">
        <v>134</v>
      </c>
      <c r="R17" s="12">
        <v>29.7</v>
      </c>
      <c r="S17" s="12" t="s">
        <v>1</v>
      </c>
      <c r="T17" s="11" t="s">
        <v>63</v>
      </c>
      <c r="U17" s="4" t="s">
        <v>63</v>
      </c>
      <c r="V17" s="4" t="s">
        <v>63</v>
      </c>
      <c r="W17" s="4" t="s">
        <v>63</v>
      </c>
      <c r="X17" s="12" t="s">
        <v>3</v>
      </c>
      <c r="Y17" s="12" t="s">
        <v>44</v>
      </c>
      <c r="Z17" s="12" t="s">
        <v>3</v>
      </c>
      <c r="AA17" s="12">
        <v>83</v>
      </c>
      <c r="AB17" s="4" t="s">
        <v>3</v>
      </c>
      <c r="AC17" s="11" t="s">
        <v>52</v>
      </c>
      <c r="AD17" s="12" t="s">
        <v>56</v>
      </c>
      <c r="AE17" s="12" t="s">
        <v>3</v>
      </c>
      <c r="AF17" s="11">
        <v>0.2</v>
      </c>
      <c r="AG17" s="4"/>
    </row>
    <row r="18" spans="1:33" ht="14.5">
      <c r="A18" s="40" t="s">
        <v>94</v>
      </c>
      <c r="B18" t="s">
        <v>133</v>
      </c>
      <c r="C18" s="4" t="s">
        <v>62</v>
      </c>
      <c r="D18" s="4" t="s">
        <v>18</v>
      </c>
      <c r="E18" s="4" t="s">
        <v>61</v>
      </c>
      <c r="F18" s="4" t="s">
        <v>59</v>
      </c>
      <c r="G18" s="4" t="s">
        <v>3</v>
      </c>
      <c r="H18" s="4" t="s">
        <v>1</v>
      </c>
      <c r="I18" s="4" t="s">
        <v>1</v>
      </c>
      <c r="J18" s="4" t="s">
        <v>1</v>
      </c>
      <c r="K18" s="4" t="s">
        <v>80</v>
      </c>
      <c r="L18" s="11">
        <v>14</v>
      </c>
      <c r="M18" s="4" t="s">
        <v>1</v>
      </c>
      <c r="N18" s="4" t="s">
        <v>1</v>
      </c>
      <c r="O18" s="11">
        <v>98.1</v>
      </c>
      <c r="P18" s="4">
        <v>30</v>
      </c>
      <c r="Q18" s="12" t="s">
        <v>12</v>
      </c>
      <c r="R18" s="12">
        <v>14</v>
      </c>
      <c r="S18" s="12" t="s">
        <v>59</v>
      </c>
      <c r="T18" s="11" t="s">
        <v>137</v>
      </c>
      <c r="U18" s="4" t="s">
        <v>144</v>
      </c>
      <c r="V18" s="12" t="s">
        <v>59</v>
      </c>
      <c r="W18" s="4" t="s">
        <v>144</v>
      </c>
      <c r="X18" s="12" t="s">
        <v>63</v>
      </c>
      <c r="Y18" s="12" t="s">
        <v>138</v>
      </c>
      <c r="Z18" s="12" t="s">
        <v>138</v>
      </c>
      <c r="AA18" s="21" t="s">
        <v>139</v>
      </c>
      <c r="AB18" s="4" t="s">
        <v>3</v>
      </c>
      <c r="AC18" s="11" t="s">
        <v>52</v>
      </c>
      <c r="AD18" s="12" t="s">
        <v>56</v>
      </c>
      <c r="AE18" s="12" t="s">
        <v>3</v>
      </c>
      <c r="AF18" s="11">
        <v>0.2</v>
      </c>
      <c r="AG18" s="4"/>
    </row>
    <row r="19" spans="1:33" ht="14.5">
      <c r="A19" s="40" t="s">
        <v>95</v>
      </c>
      <c r="B19" t="s">
        <v>133</v>
      </c>
      <c r="C19" s="4" t="s">
        <v>62</v>
      </c>
      <c r="D19" s="4" t="s">
        <v>18</v>
      </c>
      <c r="E19" s="4" t="s">
        <v>61</v>
      </c>
      <c r="F19" s="4" t="s">
        <v>59</v>
      </c>
      <c r="G19" s="4" t="s">
        <v>3</v>
      </c>
      <c r="H19" s="4" t="s">
        <v>1</v>
      </c>
      <c r="I19" s="4" t="s">
        <v>1</v>
      </c>
      <c r="J19" s="4" t="s">
        <v>1</v>
      </c>
      <c r="K19" s="4" t="s">
        <v>80</v>
      </c>
      <c r="L19" s="11">
        <v>24</v>
      </c>
      <c r="M19" s="4" t="s">
        <v>1</v>
      </c>
      <c r="N19" s="4" t="s">
        <v>1</v>
      </c>
      <c r="O19" s="11">
        <v>98</v>
      </c>
      <c r="P19" s="4">
        <v>30</v>
      </c>
      <c r="Q19" s="12" t="s">
        <v>12</v>
      </c>
      <c r="R19" s="12">
        <v>24</v>
      </c>
      <c r="S19" s="12" t="s">
        <v>59</v>
      </c>
      <c r="T19" s="11" t="s">
        <v>137</v>
      </c>
      <c r="U19" s="4" t="s">
        <v>144</v>
      </c>
      <c r="V19" s="12" t="s">
        <v>59</v>
      </c>
      <c r="W19" s="4" t="s">
        <v>144</v>
      </c>
      <c r="X19" s="12" t="s">
        <v>63</v>
      </c>
      <c r="Y19" s="12" t="s">
        <v>138</v>
      </c>
      <c r="Z19" s="12" t="s">
        <v>138</v>
      </c>
      <c r="AA19" s="21" t="s">
        <v>139</v>
      </c>
      <c r="AB19" s="4" t="s">
        <v>3</v>
      </c>
      <c r="AC19" s="11" t="s">
        <v>52</v>
      </c>
      <c r="AD19" s="12" t="s">
        <v>56</v>
      </c>
      <c r="AE19" s="12" t="s">
        <v>3</v>
      </c>
      <c r="AF19" s="11">
        <v>0.2</v>
      </c>
      <c r="AG19" s="4"/>
    </row>
    <row r="20" spans="1:33" ht="14.5">
      <c r="A20" s="40" t="s">
        <v>96</v>
      </c>
      <c r="B20" t="s">
        <v>133</v>
      </c>
      <c r="C20" s="4" t="s">
        <v>62</v>
      </c>
      <c r="D20" s="4" t="s">
        <v>18</v>
      </c>
      <c r="E20" s="4" t="s">
        <v>61</v>
      </c>
      <c r="F20" s="4" t="s">
        <v>59</v>
      </c>
      <c r="G20" s="4" t="s">
        <v>3</v>
      </c>
      <c r="H20" s="4" t="s">
        <v>1</v>
      </c>
      <c r="I20" s="4" t="s">
        <v>1</v>
      </c>
      <c r="J20" s="4" t="s">
        <v>1</v>
      </c>
      <c r="K20" s="4" t="s">
        <v>80</v>
      </c>
      <c r="L20" s="11">
        <v>33</v>
      </c>
      <c r="M20" s="4" t="s">
        <v>1</v>
      </c>
      <c r="N20" s="4" t="s">
        <v>1</v>
      </c>
      <c r="O20" s="11">
        <v>97.7</v>
      </c>
      <c r="P20" s="4">
        <v>30</v>
      </c>
      <c r="Q20" s="12" t="s">
        <v>12</v>
      </c>
      <c r="R20" s="12">
        <v>34.700000000000003</v>
      </c>
      <c r="S20" s="12" t="s">
        <v>59</v>
      </c>
      <c r="T20" s="11" t="s">
        <v>137</v>
      </c>
      <c r="U20" s="4" t="s">
        <v>144</v>
      </c>
      <c r="V20" s="12" t="s">
        <v>59</v>
      </c>
      <c r="W20" s="4" t="s">
        <v>144</v>
      </c>
      <c r="X20" s="12" t="s">
        <v>63</v>
      </c>
      <c r="Y20" s="12" t="s">
        <v>138</v>
      </c>
      <c r="Z20" s="12" t="s">
        <v>138</v>
      </c>
      <c r="AA20" s="21" t="s">
        <v>139</v>
      </c>
      <c r="AB20" s="4" t="s">
        <v>3</v>
      </c>
      <c r="AC20" s="12" t="s">
        <v>53</v>
      </c>
      <c r="AD20" s="12" t="s">
        <v>56</v>
      </c>
      <c r="AE20" s="12" t="s">
        <v>3</v>
      </c>
      <c r="AF20" s="12">
        <v>0.23</v>
      </c>
      <c r="AG20" s="4"/>
    </row>
    <row r="21" spans="1:33" ht="14.5">
      <c r="A21" s="40" t="s">
        <v>97</v>
      </c>
      <c r="B21" t="s">
        <v>133</v>
      </c>
      <c r="C21" s="4" t="s">
        <v>62</v>
      </c>
      <c r="D21" s="4" t="s">
        <v>18</v>
      </c>
      <c r="E21" s="4" t="s">
        <v>61</v>
      </c>
      <c r="F21" s="4" t="s">
        <v>59</v>
      </c>
      <c r="G21" s="4" t="s">
        <v>3</v>
      </c>
      <c r="H21" s="4" t="s">
        <v>1</v>
      </c>
      <c r="I21" s="4" t="s">
        <v>1</v>
      </c>
      <c r="J21" s="4" t="s">
        <v>1</v>
      </c>
      <c r="K21" s="4" t="s">
        <v>80</v>
      </c>
      <c r="L21" s="11">
        <v>40</v>
      </c>
      <c r="M21" s="4" t="s">
        <v>1</v>
      </c>
      <c r="N21" s="4" t="s">
        <v>1</v>
      </c>
      <c r="O21" s="11">
        <v>97.7</v>
      </c>
      <c r="P21" s="4">
        <v>30</v>
      </c>
      <c r="Q21" s="12" t="s">
        <v>12</v>
      </c>
      <c r="R21" s="12">
        <v>39.799999999999997</v>
      </c>
      <c r="S21" s="12" t="s">
        <v>59</v>
      </c>
      <c r="T21" s="11" t="s">
        <v>137</v>
      </c>
      <c r="U21" s="4" t="s">
        <v>144</v>
      </c>
      <c r="V21" s="12" t="s">
        <v>59</v>
      </c>
      <c r="W21" s="4" t="s">
        <v>144</v>
      </c>
      <c r="X21" s="12" t="s">
        <v>63</v>
      </c>
      <c r="Y21" s="12" t="s">
        <v>138</v>
      </c>
      <c r="Z21" s="12" t="s">
        <v>138</v>
      </c>
      <c r="AA21" s="21" t="s">
        <v>139</v>
      </c>
      <c r="AB21" s="4" t="s">
        <v>3</v>
      </c>
      <c r="AC21" s="12" t="s">
        <v>53</v>
      </c>
      <c r="AD21" s="12" t="s">
        <v>56</v>
      </c>
      <c r="AE21" s="12" t="s">
        <v>3</v>
      </c>
      <c r="AF21" s="12">
        <v>0.23</v>
      </c>
      <c r="AG21" s="4"/>
    </row>
    <row r="22" spans="1:33" ht="14.5">
      <c r="A22" s="40" t="s">
        <v>98</v>
      </c>
      <c r="B22" t="s">
        <v>133</v>
      </c>
      <c r="C22" s="4" t="s">
        <v>62</v>
      </c>
      <c r="D22" s="4" t="s">
        <v>18</v>
      </c>
      <c r="E22" s="4" t="s">
        <v>61</v>
      </c>
      <c r="F22" s="4" t="s">
        <v>59</v>
      </c>
      <c r="G22" s="4" t="s">
        <v>3</v>
      </c>
      <c r="H22" s="4" t="s">
        <v>1</v>
      </c>
      <c r="I22" s="4" t="s">
        <v>1</v>
      </c>
      <c r="J22" s="4" t="s">
        <v>1</v>
      </c>
      <c r="K22" s="4" t="s">
        <v>80</v>
      </c>
      <c r="L22" s="11">
        <v>20</v>
      </c>
      <c r="M22" s="4" t="s">
        <v>1</v>
      </c>
      <c r="N22" s="4" t="s">
        <v>1</v>
      </c>
      <c r="O22" s="11">
        <v>98.2</v>
      </c>
      <c r="P22" s="4">
        <v>30</v>
      </c>
      <c r="Q22" s="12" t="s">
        <v>134</v>
      </c>
      <c r="R22" s="12">
        <v>28</v>
      </c>
      <c r="S22" s="12" t="s">
        <v>1</v>
      </c>
      <c r="T22" s="11" t="s">
        <v>63</v>
      </c>
      <c r="U22" s="4" t="s">
        <v>63</v>
      </c>
      <c r="V22" s="4" t="s">
        <v>63</v>
      </c>
      <c r="W22" s="4" t="s">
        <v>63</v>
      </c>
      <c r="X22" s="12" t="s">
        <v>3</v>
      </c>
      <c r="Y22" s="12" t="s">
        <v>44</v>
      </c>
      <c r="Z22" s="12" t="s">
        <v>3</v>
      </c>
      <c r="AA22" s="12">
        <v>83</v>
      </c>
      <c r="AB22" s="4" t="s">
        <v>3</v>
      </c>
      <c r="AC22" s="11" t="s">
        <v>52</v>
      </c>
      <c r="AD22" s="12" t="s">
        <v>56</v>
      </c>
      <c r="AE22" s="12" t="s">
        <v>3</v>
      </c>
      <c r="AF22" s="11">
        <v>0.2</v>
      </c>
      <c r="AG22" s="4"/>
    </row>
    <row r="23" spans="1:33" ht="14.5">
      <c r="A23" s="40" t="s">
        <v>99</v>
      </c>
      <c r="B23" t="s">
        <v>133</v>
      </c>
      <c r="C23" s="4" t="s">
        <v>62</v>
      </c>
      <c r="D23" s="4" t="s">
        <v>18</v>
      </c>
      <c r="E23" s="4" t="s">
        <v>61</v>
      </c>
      <c r="F23" s="4" t="s">
        <v>59</v>
      </c>
      <c r="G23" s="4" t="s">
        <v>3</v>
      </c>
      <c r="H23" s="4" t="s">
        <v>1</v>
      </c>
      <c r="I23" s="4" t="s">
        <v>1</v>
      </c>
      <c r="J23" s="4" t="s">
        <v>1</v>
      </c>
      <c r="K23" s="4" t="s">
        <v>80</v>
      </c>
      <c r="L23" s="11">
        <v>28</v>
      </c>
      <c r="M23" s="4" t="s">
        <v>1</v>
      </c>
      <c r="N23" s="4" t="s">
        <v>1</v>
      </c>
      <c r="O23" s="11">
        <v>97.7</v>
      </c>
      <c r="P23" s="4">
        <v>30</v>
      </c>
      <c r="Q23" s="12" t="s">
        <v>134</v>
      </c>
      <c r="R23" s="12">
        <v>34.700000000000003</v>
      </c>
      <c r="S23" s="12" t="s">
        <v>1</v>
      </c>
      <c r="T23" s="11" t="s">
        <v>63</v>
      </c>
      <c r="U23" s="4" t="s">
        <v>63</v>
      </c>
      <c r="V23" s="4" t="s">
        <v>63</v>
      </c>
      <c r="W23" s="4" t="s">
        <v>63</v>
      </c>
      <c r="X23" s="12" t="s">
        <v>3</v>
      </c>
      <c r="Y23" s="12" t="s">
        <v>44</v>
      </c>
      <c r="Z23" s="12" t="s">
        <v>3</v>
      </c>
      <c r="AA23" s="12">
        <v>81</v>
      </c>
      <c r="AB23" s="4" t="s">
        <v>3</v>
      </c>
      <c r="AC23" s="12" t="s">
        <v>53</v>
      </c>
      <c r="AD23" s="12" t="s">
        <v>56</v>
      </c>
      <c r="AE23" s="12" t="s">
        <v>3</v>
      </c>
      <c r="AF23" s="12">
        <v>0.23</v>
      </c>
      <c r="AG23" s="4"/>
    </row>
    <row r="24" spans="1:33" ht="14.5">
      <c r="A24" s="40" t="s">
        <v>100</v>
      </c>
      <c r="B24" t="s">
        <v>132</v>
      </c>
      <c r="C24" s="4" t="s">
        <v>62</v>
      </c>
      <c r="D24" s="4" t="s">
        <v>18</v>
      </c>
      <c r="E24" s="4" t="s">
        <v>61</v>
      </c>
      <c r="F24" s="4" t="s">
        <v>59</v>
      </c>
      <c r="G24" s="4" t="s">
        <v>3</v>
      </c>
      <c r="H24" s="4" t="s">
        <v>1</v>
      </c>
      <c r="I24" s="4" t="s">
        <v>1</v>
      </c>
      <c r="J24" s="4" t="s">
        <v>1</v>
      </c>
      <c r="K24" s="4" t="s">
        <v>80</v>
      </c>
      <c r="L24" s="11">
        <v>39</v>
      </c>
      <c r="M24" s="4" t="s">
        <v>1</v>
      </c>
      <c r="N24" s="4" t="s">
        <v>1</v>
      </c>
      <c r="O24" s="11">
        <v>97</v>
      </c>
      <c r="P24" s="4">
        <v>30</v>
      </c>
      <c r="Q24" s="12" t="s">
        <v>134</v>
      </c>
      <c r="R24" s="12">
        <v>40</v>
      </c>
      <c r="S24" s="12" t="s">
        <v>1</v>
      </c>
      <c r="T24" s="11" t="s">
        <v>63</v>
      </c>
      <c r="U24" s="4" t="s">
        <v>63</v>
      </c>
      <c r="V24" s="4" t="s">
        <v>63</v>
      </c>
      <c r="W24" s="4" t="s">
        <v>63</v>
      </c>
      <c r="X24" s="12" t="s">
        <v>3</v>
      </c>
      <c r="Y24" s="12" t="s">
        <v>44</v>
      </c>
      <c r="Z24" s="12" t="s">
        <v>3</v>
      </c>
      <c r="AA24" s="12">
        <v>83</v>
      </c>
      <c r="AB24" s="4" t="s">
        <v>3</v>
      </c>
      <c r="AC24" s="11" t="s">
        <v>142</v>
      </c>
      <c r="AD24" s="12" t="s">
        <v>56</v>
      </c>
      <c r="AE24" s="12" t="s">
        <v>3</v>
      </c>
      <c r="AF24" s="12">
        <v>0.23</v>
      </c>
      <c r="AG24" s="4"/>
    </row>
    <row r="25" spans="1:33" ht="14.5">
      <c r="A25" s="40" t="s">
        <v>101</v>
      </c>
      <c r="B25" t="s">
        <v>133</v>
      </c>
      <c r="C25" s="4" t="s">
        <v>62</v>
      </c>
      <c r="D25" s="4" t="s">
        <v>18</v>
      </c>
      <c r="E25" s="4" t="s">
        <v>61</v>
      </c>
      <c r="F25" s="4" t="s">
        <v>59</v>
      </c>
      <c r="G25" s="4" t="s">
        <v>3</v>
      </c>
      <c r="H25" s="4" t="s">
        <v>1</v>
      </c>
      <c r="I25" s="4" t="s">
        <v>1</v>
      </c>
      <c r="J25" s="4" t="s">
        <v>1</v>
      </c>
      <c r="K25" s="4" t="s">
        <v>80</v>
      </c>
      <c r="L25" s="11">
        <v>34</v>
      </c>
      <c r="M25" s="4" t="s">
        <v>1</v>
      </c>
      <c r="N25" s="4" t="s">
        <v>1</v>
      </c>
      <c r="O25" s="11">
        <v>98.8</v>
      </c>
      <c r="P25" s="4">
        <v>30</v>
      </c>
      <c r="Q25" s="12" t="s">
        <v>134</v>
      </c>
      <c r="R25" s="12">
        <v>44.6</v>
      </c>
      <c r="S25" s="12" t="s">
        <v>1</v>
      </c>
      <c r="T25" s="11" t="s">
        <v>63</v>
      </c>
      <c r="U25" s="4" t="s">
        <v>63</v>
      </c>
      <c r="V25" s="4" t="s">
        <v>63</v>
      </c>
      <c r="W25" s="4" t="s">
        <v>63</v>
      </c>
      <c r="X25" s="12" t="s">
        <v>3</v>
      </c>
      <c r="Y25" s="12" t="s">
        <v>44</v>
      </c>
      <c r="Z25" s="12" t="s">
        <v>3</v>
      </c>
      <c r="AA25" s="12">
        <v>86</v>
      </c>
      <c r="AB25" s="4" t="s">
        <v>3</v>
      </c>
      <c r="AC25" s="11" t="s">
        <v>143</v>
      </c>
      <c r="AD25" s="12" t="s">
        <v>56</v>
      </c>
      <c r="AE25" s="12" t="s">
        <v>3</v>
      </c>
      <c r="AF25" s="11">
        <v>0.2</v>
      </c>
      <c r="AG25" s="4"/>
    </row>
    <row r="26" spans="1:33" ht="14.5">
      <c r="A26" s="40" t="s">
        <v>102</v>
      </c>
      <c r="B26" t="s">
        <v>133</v>
      </c>
      <c r="C26" s="4" t="s">
        <v>62</v>
      </c>
      <c r="D26" s="4" t="s">
        <v>18</v>
      </c>
      <c r="E26" s="4" t="s">
        <v>61</v>
      </c>
      <c r="F26" s="4" t="s">
        <v>59</v>
      </c>
      <c r="G26" s="4" t="s">
        <v>3</v>
      </c>
      <c r="H26" s="4" t="s">
        <v>1</v>
      </c>
      <c r="I26" s="4" t="s">
        <v>1</v>
      </c>
      <c r="J26" s="4" t="s">
        <v>1</v>
      </c>
      <c r="K26" s="4" t="s">
        <v>80</v>
      </c>
      <c r="L26" s="11">
        <v>19</v>
      </c>
      <c r="M26" s="4" t="s">
        <v>1</v>
      </c>
      <c r="N26" s="4" t="s">
        <v>1</v>
      </c>
      <c r="O26" s="11">
        <v>98.7</v>
      </c>
      <c r="P26" s="4">
        <v>30</v>
      </c>
      <c r="Q26" s="12" t="s">
        <v>12</v>
      </c>
      <c r="R26" s="12">
        <v>19.3</v>
      </c>
      <c r="S26" s="12" t="s">
        <v>59</v>
      </c>
      <c r="T26" s="11" t="s">
        <v>137</v>
      </c>
      <c r="U26" s="4" t="s">
        <v>144</v>
      </c>
      <c r="V26" s="12" t="s">
        <v>59</v>
      </c>
      <c r="W26" s="4" t="s">
        <v>144</v>
      </c>
      <c r="X26" s="12" t="s">
        <v>63</v>
      </c>
      <c r="Y26" s="12" t="s">
        <v>138</v>
      </c>
      <c r="Z26" s="12" t="s">
        <v>138</v>
      </c>
      <c r="AA26" s="21" t="s">
        <v>139</v>
      </c>
      <c r="AB26" s="4" t="s">
        <v>3</v>
      </c>
      <c r="AC26" s="12" t="s">
        <v>53</v>
      </c>
      <c r="AD26" s="12" t="s">
        <v>56</v>
      </c>
      <c r="AE26" s="12" t="s">
        <v>3</v>
      </c>
      <c r="AF26" s="12">
        <v>0.23</v>
      </c>
      <c r="AG26" s="4"/>
    </row>
    <row r="27" spans="1:33" ht="14.5">
      <c r="A27" s="40" t="s">
        <v>103</v>
      </c>
      <c r="B27" t="s">
        <v>133</v>
      </c>
      <c r="C27" s="4" t="s">
        <v>62</v>
      </c>
      <c r="D27" s="4" t="s">
        <v>18</v>
      </c>
      <c r="E27" s="4" t="s">
        <v>61</v>
      </c>
      <c r="F27" s="4" t="s">
        <v>59</v>
      </c>
      <c r="G27" s="4" t="s">
        <v>3</v>
      </c>
      <c r="H27" s="4" t="s">
        <v>1</v>
      </c>
      <c r="I27" s="4" t="s">
        <v>1</v>
      </c>
      <c r="J27" s="4" t="s">
        <v>1</v>
      </c>
      <c r="K27" s="4" t="s">
        <v>80</v>
      </c>
      <c r="L27" s="11">
        <v>30</v>
      </c>
      <c r="M27" s="4" t="s">
        <v>1</v>
      </c>
      <c r="N27" s="4" t="s">
        <v>1</v>
      </c>
      <c r="O27" s="11">
        <v>98.7</v>
      </c>
      <c r="P27" s="4">
        <v>30</v>
      </c>
      <c r="Q27" s="12" t="s">
        <v>12</v>
      </c>
      <c r="R27" s="12">
        <v>30.2</v>
      </c>
      <c r="S27" s="12" t="s">
        <v>59</v>
      </c>
      <c r="T27" s="11" t="s">
        <v>137</v>
      </c>
      <c r="U27" s="4" t="s">
        <v>144</v>
      </c>
      <c r="V27" s="12" t="s">
        <v>59</v>
      </c>
      <c r="W27" s="4" t="s">
        <v>144</v>
      </c>
      <c r="X27" s="12" t="s">
        <v>63</v>
      </c>
      <c r="Y27" s="12" t="s">
        <v>138</v>
      </c>
      <c r="Z27" s="12" t="s">
        <v>138</v>
      </c>
      <c r="AA27" s="21" t="s">
        <v>139</v>
      </c>
      <c r="AB27" s="4" t="s">
        <v>3</v>
      </c>
      <c r="AC27" s="12" t="s">
        <v>53</v>
      </c>
      <c r="AD27" s="12" t="s">
        <v>56</v>
      </c>
      <c r="AE27" s="12" t="s">
        <v>3</v>
      </c>
      <c r="AF27" s="12">
        <v>0.23</v>
      </c>
      <c r="AG27" s="4"/>
    </row>
    <row r="28" spans="1:33" ht="14.5">
      <c r="A28" s="40" t="s">
        <v>104</v>
      </c>
      <c r="B28" t="s">
        <v>133</v>
      </c>
      <c r="C28" s="4" t="s">
        <v>62</v>
      </c>
      <c r="D28" s="4" t="s">
        <v>18</v>
      </c>
      <c r="E28" s="4" t="s">
        <v>61</v>
      </c>
      <c r="F28" s="4" t="s">
        <v>59</v>
      </c>
      <c r="G28" s="4" t="s">
        <v>3</v>
      </c>
      <c r="H28" s="4" t="s">
        <v>1</v>
      </c>
      <c r="I28" s="4" t="s">
        <v>1</v>
      </c>
      <c r="J28" s="4" t="s">
        <v>1</v>
      </c>
      <c r="K28" s="4" t="s">
        <v>80</v>
      </c>
      <c r="L28" s="11">
        <v>42</v>
      </c>
      <c r="M28" s="4" t="s">
        <v>1</v>
      </c>
      <c r="N28" s="4" t="s">
        <v>1</v>
      </c>
      <c r="O28" s="11">
        <v>99.3</v>
      </c>
      <c r="P28" s="4">
        <v>30</v>
      </c>
      <c r="Q28" s="12" t="s">
        <v>12</v>
      </c>
      <c r="R28" s="12">
        <v>43.5</v>
      </c>
      <c r="S28" s="12" t="s">
        <v>59</v>
      </c>
      <c r="T28" s="11" t="s">
        <v>137</v>
      </c>
      <c r="U28" s="4" t="s">
        <v>144</v>
      </c>
      <c r="V28" s="12" t="s">
        <v>59</v>
      </c>
      <c r="W28" s="4" t="s">
        <v>144</v>
      </c>
      <c r="X28" s="12" t="s">
        <v>63</v>
      </c>
      <c r="Y28" s="12" t="s">
        <v>138</v>
      </c>
      <c r="Z28" s="12" t="s">
        <v>138</v>
      </c>
      <c r="AA28" s="21" t="s">
        <v>139</v>
      </c>
      <c r="AB28" s="4" t="s">
        <v>3</v>
      </c>
      <c r="AC28" s="12" t="s">
        <v>53</v>
      </c>
      <c r="AD28" s="12" t="s">
        <v>56</v>
      </c>
      <c r="AE28" s="12" t="s">
        <v>3</v>
      </c>
      <c r="AF28" s="12">
        <v>0.23</v>
      </c>
      <c r="AG28" s="4"/>
    </row>
    <row r="29" spans="1:33" ht="14.5">
      <c r="A29" s="40" t="s">
        <v>105</v>
      </c>
      <c r="B29" t="s">
        <v>132</v>
      </c>
      <c r="C29" s="4" t="s">
        <v>62</v>
      </c>
      <c r="D29" s="4" t="s">
        <v>18</v>
      </c>
      <c r="E29" s="4" t="s">
        <v>61</v>
      </c>
      <c r="F29" s="4" t="s">
        <v>59</v>
      </c>
      <c r="G29" s="4" t="s">
        <v>3</v>
      </c>
      <c r="H29" s="4" t="s">
        <v>1</v>
      </c>
      <c r="I29" s="4" t="s">
        <v>1</v>
      </c>
      <c r="J29" s="4" t="s">
        <v>1</v>
      </c>
      <c r="K29" s="4" t="s">
        <v>80</v>
      </c>
      <c r="L29" s="11">
        <v>23</v>
      </c>
      <c r="M29" s="4" t="s">
        <v>1</v>
      </c>
      <c r="N29" s="4" t="s">
        <v>1</v>
      </c>
      <c r="O29" s="11">
        <v>97.8</v>
      </c>
      <c r="P29" s="4">
        <v>30</v>
      </c>
      <c r="Q29" s="12" t="s">
        <v>135</v>
      </c>
      <c r="R29" s="12">
        <v>29.7</v>
      </c>
      <c r="S29" s="12" t="s">
        <v>3</v>
      </c>
      <c r="T29" s="11" t="s">
        <v>137</v>
      </c>
      <c r="U29" s="4">
        <v>48</v>
      </c>
      <c r="V29" s="4" t="s">
        <v>63</v>
      </c>
      <c r="W29" s="4" t="s">
        <v>63</v>
      </c>
      <c r="X29" s="12" t="s">
        <v>3</v>
      </c>
      <c r="Y29" s="12" t="s">
        <v>44</v>
      </c>
      <c r="Z29" s="12" t="s">
        <v>3</v>
      </c>
      <c r="AA29" s="12">
        <v>81</v>
      </c>
      <c r="AB29" s="4" t="s">
        <v>3</v>
      </c>
      <c r="AC29" s="11" t="s">
        <v>52</v>
      </c>
      <c r="AD29" s="12" t="s">
        <v>56</v>
      </c>
      <c r="AE29" s="12" t="s">
        <v>3</v>
      </c>
      <c r="AF29" s="11">
        <v>0.2</v>
      </c>
      <c r="AG29" s="4"/>
    </row>
    <row r="30" spans="1:33" ht="14.5">
      <c r="A30" s="40" t="s">
        <v>106</v>
      </c>
      <c r="B30" t="s">
        <v>133</v>
      </c>
      <c r="C30" s="4" t="s">
        <v>62</v>
      </c>
      <c r="D30" s="4" t="s">
        <v>18</v>
      </c>
      <c r="E30" s="4" t="s">
        <v>61</v>
      </c>
      <c r="F30" s="4" t="s">
        <v>59</v>
      </c>
      <c r="G30" s="4" t="s">
        <v>3</v>
      </c>
      <c r="H30" s="4" t="s">
        <v>1</v>
      </c>
      <c r="I30" s="4" t="s">
        <v>1</v>
      </c>
      <c r="J30" s="4" t="s">
        <v>1</v>
      </c>
      <c r="K30" s="4" t="s">
        <v>80</v>
      </c>
      <c r="L30" s="11">
        <v>24</v>
      </c>
      <c r="M30" s="4" t="s">
        <v>1</v>
      </c>
      <c r="N30" s="4" t="s">
        <v>1</v>
      </c>
      <c r="O30" s="11">
        <v>98.7</v>
      </c>
      <c r="P30" s="4">
        <v>30</v>
      </c>
      <c r="Q30" s="12" t="s">
        <v>135</v>
      </c>
      <c r="R30" s="12">
        <v>30.7</v>
      </c>
      <c r="S30" s="12" t="s">
        <v>3</v>
      </c>
      <c r="T30" s="11" t="s">
        <v>137</v>
      </c>
      <c r="U30" s="4">
        <v>48</v>
      </c>
      <c r="V30" s="4" t="s">
        <v>63</v>
      </c>
      <c r="W30" s="4" t="s">
        <v>63</v>
      </c>
      <c r="X30" s="12" t="s">
        <v>3</v>
      </c>
      <c r="Y30" s="12" t="s">
        <v>44</v>
      </c>
      <c r="Z30" s="12" t="s">
        <v>3</v>
      </c>
      <c r="AA30" s="12">
        <v>83</v>
      </c>
      <c r="AB30" s="4" t="s">
        <v>3</v>
      </c>
      <c r="AC30" s="11" t="s">
        <v>74</v>
      </c>
      <c r="AD30" s="12" t="s">
        <v>56</v>
      </c>
      <c r="AE30" s="12" t="s">
        <v>3</v>
      </c>
      <c r="AF30" s="11">
        <v>0.2</v>
      </c>
      <c r="AG30" s="4"/>
    </row>
    <row r="31" spans="1:33" ht="14.5">
      <c r="A31" s="40" t="s">
        <v>107</v>
      </c>
      <c r="B31" t="s">
        <v>132</v>
      </c>
      <c r="C31" s="4" t="s">
        <v>62</v>
      </c>
      <c r="D31" s="4" t="s">
        <v>18</v>
      </c>
      <c r="E31" s="4" t="s">
        <v>61</v>
      </c>
      <c r="F31" s="4" t="s">
        <v>59</v>
      </c>
      <c r="G31" s="4" t="s">
        <v>3</v>
      </c>
      <c r="H31" s="4" t="s">
        <v>1</v>
      </c>
      <c r="I31" s="4" t="s">
        <v>1</v>
      </c>
      <c r="J31" s="4" t="s">
        <v>1</v>
      </c>
      <c r="K31" s="4" t="s">
        <v>80</v>
      </c>
      <c r="L31" s="11">
        <v>21</v>
      </c>
      <c r="M31" s="4" t="s">
        <v>1</v>
      </c>
      <c r="N31" s="4" t="s">
        <v>1</v>
      </c>
      <c r="O31" s="11">
        <v>96.5</v>
      </c>
      <c r="P31" s="4">
        <v>30</v>
      </c>
      <c r="Q31" s="12" t="s">
        <v>135</v>
      </c>
      <c r="R31" s="12">
        <v>28</v>
      </c>
      <c r="S31" s="12" t="s">
        <v>3</v>
      </c>
      <c r="T31" s="11" t="s">
        <v>137</v>
      </c>
      <c r="U31" s="4">
        <v>42</v>
      </c>
      <c r="V31" s="4" t="s">
        <v>63</v>
      </c>
      <c r="W31" s="4" t="s">
        <v>63</v>
      </c>
      <c r="X31" s="12" t="s">
        <v>3</v>
      </c>
      <c r="Y31" s="12" t="s">
        <v>44</v>
      </c>
      <c r="Z31" s="12" t="s">
        <v>3</v>
      </c>
      <c r="AA31" s="12">
        <v>82</v>
      </c>
      <c r="AB31" s="4" t="s">
        <v>3</v>
      </c>
      <c r="AC31" s="12" t="s">
        <v>53</v>
      </c>
      <c r="AD31" s="12" t="s">
        <v>56</v>
      </c>
      <c r="AE31" s="12" t="s">
        <v>3</v>
      </c>
      <c r="AF31" s="12">
        <v>0.23</v>
      </c>
      <c r="AG31" s="4"/>
    </row>
    <row r="32" spans="1:33" ht="14.5">
      <c r="A32" s="40" t="s">
        <v>108</v>
      </c>
      <c r="B32" t="s">
        <v>132</v>
      </c>
      <c r="C32" s="4" t="s">
        <v>62</v>
      </c>
      <c r="D32" s="4" t="s">
        <v>18</v>
      </c>
      <c r="E32" s="4" t="s">
        <v>61</v>
      </c>
      <c r="F32" s="4" t="s">
        <v>59</v>
      </c>
      <c r="G32" s="4" t="s">
        <v>3</v>
      </c>
      <c r="H32" s="4" t="s">
        <v>1</v>
      </c>
      <c r="I32" s="4" t="s">
        <v>1</v>
      </c>
      <c r="J32" s="4" t="s">
        <v>1</v>
      </c>
      <c r="K32" s="4" t="s">
        <v>80</v>
      </c>
      <c r="L32" s="11">
        <v>22</v>
      </c>
      <c r="M32" s="4" t="s">
        <v>1</v>
      </c>
      <c r="N32" s="4" t="s">
        <v>1</v>
      </c>
      <c r="O32" s="11">
        <v>97.3</v>
      </c>
      <c r="P32" s="4">
        <v>30</v>
      </c>
      <c r="Q32" s="12" t="s">
        <v>134</v>
      </c>
      <c r="R32" s="12">
        <v>29.7</v>
      </c>
      <c r="S32" s="12" t="s">
        <v>1</v>
      </c>
      <c r="T32" s="11" t="s">
        <v>63</v>
      </c>
      <c r="U32" s="4" t="s">
        <v>63</v>
      </c>
      <c r="V32" s="4" t="s">
        <v>63</v>
      </c>
      <c r="W32" s="4" t="s">
        <v>63</v>
      </c>
      <c r="X32" s="12" t="s">
        <v>3</v>
      </c>
      <c r="Y32" s="12" t="s">
        <v>44</v>
      </c>
      <c r="Z32" s="12" t="s">
        <v>3</v>
      </c>
      <c r="AA32" s="12">
        <v>82</v>
      </c>
      <c r="AB32" s="4" t="s">
        <v>3</v>
      </c>
      <c r="AC32" s="12" t="s">
        <v>53</v>
      </c>
      <c r="AD32" s="12" t="s">
        <v>56</v>
      </c>
      <c r="AE32" s="12" t="s">
        <v>3</v>
      </c>
      <c r="AF32" s="12">
        <v>0.23</v>
      </c>
      <c r="AG32" s="4"/>
    </row>
    <row r="33" spans="1:33" ht="14.5">
      <c r="A33" s="40" t="s">
        <v>109</v>
      </c>
      <c r="B33" t="s">
        <v>132</v>
      </c>
      <c r="C33" s="4" t="s">
        <v>62</v>
      </c>
      <c r="D33" s="4" t="s">
        <v>18</v>
      </c>
      <c r="E33" s="4" t="s">
        <v>61</v>
      </c>
      <c r="F33" s="4" t="s">
        <v>59</v>
      </c>
      <c r="G33" s="4" t="s">
        <v>3</v>
      </c>
      <c r="H33" s="4" t="s">
        <v>1</v>
      </c>
      <c r="I33" s="4" t="s">
        <v>1</v>
      </c>
      <c r="J33" s="4" t="s">
        <v>1</v>
      </c>
      <c r="K33" s="4" t="s">
        <v>80</v>
      </c>
      <c r="L33" s="11">
        <v>23</v>
      </c>
      <c r="M33" s="4" t="s">
        <v>1</v>
      </c>
      <c r="N33" s="4" t="s">
        <v>1</v>
      </c>
      <c r="O33" s="11">
        <v>97.8</v>
      </c>
      <c r="P33" s="4">
        <v>30</v>
      </c>
      <c r="Q33" s="12" t="s">
        <v>134</v>
      </c>
      <c r="R33" s="12">
        <v>29.7</v>
      </c>
      <c r="S33" s="12" t="s">
        <v>1</v>
      </c>
      <c r="T33" s="11" t="s">
        <v>63</v>
      </c>
      <c r="U33" s="4" t="s">
        <v>63</v>
      </c>
      <c r="V33" s="4" t="s">
        <v>63</v>
      </c>
      <c r="W33" s="4" t="s">
        <v>63</v>
      </c>
      <c r="X33" s="12" t="s">
        <v>3</v>
      </c>
      <c r="Y33" s="12" t="s">
        <v>44</v>
      </c>
      <c r="Z33" s="12" t="s">
        <v>3</v>
      </c>
      <c r="AA33" s="12">
        <v>81</v>
      </c>
      <c r="AB33" s="4" t="s">
        <v>3</v>
      </c>
      <c r="AC33" s="12" t="s">
        <v>53</v>
      </c>
      <c r="AD33" s="12" t="s">
        <v>56</v>
      </c>
      <c r="AE33" s="12" t="s">
        <v>3</v>
      </c>
      <c r="AF33" s="12">
        <v>0.23</v>
      </c>
      <c r="AG33" s="4"/>
    </row>
    <row r="34" spans="1:33" ht="14.5">
      <c r="A34" s="40" t="s">
        <v>110</v>
      </c>
      <c r="B34" t="s">
        <v>132</v>
      </c>
      <c r="C34" s="4" t="s">
        <v>62</v>
      </c>
      <c r="D34" s="4" t="s">
        <v>18</v>
      </c>
      <c r="E34" s="4" t="s">
        <v>61</v>
      </c>
      <c r="F34" s="4" t="s">
        <v>59</v>
      </c>
      <c r="G34" s="4" t="s">
        <v>3</v>
      </c>
      <c r="H34" s="4" t="s">
        <v>1</v>
      </c>
      <c r="I34" s="4" t="s">
        <v>1</v>
      </c>
      <c r="J34" s="4" t="s">
        <v>1</v>
      </c>
      <c r="K34" s="4" t="s">
        <v>80</v>
      </c>
      <c r="L34" s="11">
        <v>13</v>
      </c>
      <c r="M34" s="4" t="s">
        <v>1</v>
      </c>
      <c r="N34" s="4" t="s">
        <v>1</v>
      </c>
      <c r="O34" s="11">
        <v>98</v>
      </c>
      <c r="P34" s="4">
        <v>30</v>
      </c>
      <c r="Q34" s="12" t="s">
        <v>12</v>
      </c>
      <c r="R34" s="53" t="s">
        <v>136</v>
      </c>
      <c r="S34" s="12" t="s">
        <v>59</v>
      </c>
      <c r="T34" s="11" t="s">
        <v>137</v>
      </c>
      <c r="U34" s="4" t="s">
        <v>144</v>
      </c>
      <c r="V34" s="12" t="s">
        <v>59</v>
      </c>
      <c r="W34" s="4" t="s">
        <v>144</v>
      </c>
      <c r="X34" s="12" t="s">
        <v>63</v>
      </c>
      <c r="Y34" s="12" t="s">
        <v>138</v>
      </c>
      <c r="Z34" s="12" t="s">
        <v>138</v>
      </c>
      <c r="AA34" s="21" t="s">
        <v>139</v>
      </c>
      <c r="AB34" s="4" t="s">
        <v>3</v>
      </c>
      <c r="AC34" s="12" t="s">
        <v>53</v>
      </c>
      <c r="AD34" s="12" t="s">
        <v>56</v>
      </c>
      <c r="AE34" s="12" t="s">
        <v>3</v>
      </c>
      <c r="AF34" s="12">
        <v>0.23</v>
      </c>
      <c r="AG34" s="4"/>
    </row>
    <row r="35" spans="1:33" ht="14.5">
      <c r="A35" s="40" t="s">
        <v>111</v>
      </c>
      <c r="B35" t="s">
        <v>132</v>
      </c>
      <c r="C35" s="4" t="s">
        <v>62</v>
      </c>
      <c r="D35" s="4" t="s">
        <v>18</v>
      </c>
      <c r="E35" s="4" t="s">
        <v>61</v>
      </c>
      <c r="F35" s="4" t="s">
        <v>59</v>
      </c>
      <c r="G35" s="4" t="s">
        <v>3</v>
      </c>
      <c r="H35" s="4" t="s">
        <v>1</v>
      </c>
      <c r="I35" s="4" t="s">
        <v>1</v>
      </c>
      <c r="J35" s="4" t="s">
        <v>1</v>
      </c>
      <c r="K35" s="4" t="s">
        <v>80</v>
      </c>
      <c r="L35" s="11">
        <v>22</v>
      </c>
      <c r="M35" s="4" t="s">
        <v>1</v>
      </c>
      <c r="N35" s="4" t="s">
        <v>1</v>
      </c>
      <c r="O35" s="11">
        <v>97.3</v>
      </c>
      <c r="P35" s="4">
        <v>30</v>
      </c>
      <c r="Q35" s="12" t="s">
        <v>135</v>
      </c>
      <c r="R35" s="12">
        <v>28</v>
      </c>
      <c r="S35" s="12" t="s">
        <v>3</v>
      </c>
      <c r="T35" s="11" t="s">
        <v>137</v>
      </c>
      <c r="U35" s="4">
        <v>101</v>
      </c>
      <c r="V35" s="4" t="s">
        <v>63</v>
      </c>
      <c r="W35" s="4" t="s">
        <v>63</v>
      </c>
      <c r="X35" s="12" t="s">
        <v>3</v>
      </c>
      <c r="Y35" s="12" t="s">
        <v>44</v>
      </c>
      <c r="Z35" s="12" t="s">
        <v>3</v>
      </c>
      <c r="AA35" s="12">
        <v>90</v>
      </c>
      <c r="AB35" s="4" t="s">
        <v>3</v>
      </c>
      <c r="AC35" s="12" t="s">
        <v>53</v>
      </c>
      <c r="AD35" s="12" t="s">
        <v>56</v>
      </c>
      <c r="AE35" s="12" t="s">
        <v>3</v>
      </c>
      <c r="AF35" s="12">
        <v>0.23</v>
      </c>
      <c r="AG35" s="4"/>
    </row>
    <row r="36" spans="1:33" ht="14.5">
      <c r="A36" s="40" t="s">
        <v>112</v>
      </c>
      <c r="B36" t="s">
        <v>132</v>
      </c>
      <c r="C36" s="4" t="s">
        <v>62</v>
      </c>
      <c r="D36" s="4" t="s">
        <v>18</v>
      </c>
      <c r="E36" s="4" t="s">
        <v>61</v>
      </c>
      <c r="F36" s="4" t="s">
        <v>59</v>
      </c>
      <c r="G36" s="4" t="s">
        <v>3</v>
      </c>
      <c r="H36" s="4" t="s">
        <v>1</v>
      </c>
      <c r="I36" s="4" t="s">
        <v>1</v>
      </c>
      <c r="J36" s="4" t="s">
        <v>1</v>
      </c>
      <c r="K36" s="4" t="s">
        <v>80</v>
      </c>
      <c r="L36" s="11">
        <v>29</v>
      </c>
      <c r="M36" s="4" t="s">
        <v>1</v>
      </c>
      <c r="N36" s="4" t="s">
        <v>1</v>
      </c>
      <c r="O36" s="11">
        <v>97.6</v>
      </c>
      <c r="P36" s="4">
        <v>30</v>
      </c>
      <c r="Q36" s="12" t="s">
        <v>135</v>
      </c>
      <c r="R36" s="12">
        <v>30.5</v>
      </c>
      <c r="S36" s="12" t="s">
        <v>3</v>
      </c>
      <c r="T36" s="11" t="s">
        <v>137</v>
      </c>
      <c r="U36" s="4">
        <v>148</v>
      </c>
      <c r="V36" s="4" t="s">
        <v>63</v>
      </c>
      <c r="W36" s="4" t="s">
        <v>63</v>
      </c>
      <c r="X36" s="12" t="s">
        <v>3</v>
      </c>
      <c r="Y36" s="12" t="s">
        <v>44</v>
      </c>
      <c r="Z36" s="12" t="s">
        <v>3</v>
      </c>
      <c r="AA36" s="12">
        <v>88</v>
      </c>
      <c r="AB36" s="4" t="s">
        <v>3</v>
      </c>
      <c r="AC36" s="12" t="s">
        <v>53</v>
      </c>
      <c r="AD36" s="12" t="s">
        <v>56</v>
      </c>
      <c r="AE36" s="12" t="s">
        <v>3</v>
      </c>
      <c r="AF36" s="12">
        <v>0.23</v>
      </c>
      <c r="AG36" s="4"/>
    </row>
    <row r="37" spans="1:33" ht="14.5">
      <c r="A37" s="40" t="s">
        <v>113</v>
      </c>
      <c r="B37" t="s">
        <v>132</v>
      </c>
      <c r="C37" s="4" t="s">
        <v>62</v>
      </c>
      <c r="D37" s="4" t="s">
        <v>18</v>
      </c>
      <c r="E37" s="4" t="s">
        <v>61</v>
      </c>
      <c r="F37" s="4" t="s">
        <v>59</v>
      </c>
      <c r="G37" s="4" t="s">
        <v>3</v>
      </c>
      <c r="H37" s="4" t="s">
        <v>1</v>
      </c>
      <c r="I37" s="4" t="s">
        <v>1</v>
      </c>
      <c r="J37" s="4" t="s">
        <v>1</v>
      </c>
      <c r="K37" s="4" t="s">
        <v>80</v>
      </c>
      <c r="L37" s="11">
        <v>13</v>
      </c>
      <c r="M37" s="4" t="s">
        <v>1</v>
      </c>
      <c r="N37" s="4" t="s">
        <v>1</v>
      </c>
      <c r="O37" s="11">
        <v>98.1</v>
      </c>
      <c r="P37" s="4">
        <v>30</v>
      </c>
      <c r="Q37" s="12" t="s">
        <v>135</v>
      </c>
      <c r="R37" s="12">
        <v>15.8</v>
      </c>
      <c r="S37" s="12" t="s">
        <v>3</v>
      </c>
      <c r="T37" s="11" t="s">
        <v>137</v>
      </c>
      <c r="U37" s="4">
        <v>210</v>
      </c>
      <c r="V37" s="4" t="s">
        <v>63</v>
      </c>
      <c r="W37" s="4" t="s">
        <v>63</v>
      </c>
      <c r="X37" s="12" t="s">
        <v>3</v>
      </c>
      <c r="Y37" s="12" t="s">
        <v>44</v>
      </c>
      <c r="Z37" s="12" t="s">
        <v>3</v>
      </c>
      <c r="AA37" s="12">
        <v>85</v>
      </c>
      <c r="AB37" s="4" t="s">
        <v>3</v>
      </c>
      <c r="AC37" s="12" t="s">
        <v>53</v>
      </c>
      <c r="AD37" s="12" t="s">
        <v>56</v>
      </c>
      <c r="AE37" s="12" t="s">
        <v>3</v>
      </c>
      <c r="AF37" s="12">
        <v>0.23</v>
      </c>
      <c r="AG37" s="4"/>
    </row>
    <row r="38" spans="1:33" ht="14.5">
      <c r="A38" s="40" t="s">
        <v>114</v>
      </c>
      <c r="B38" t="s">
        <v>132</v>
      </c>
      <c r="C38" s="4" t="s">
        <v>62</v>
      </c>
      <c r="D38" s="4" t="s">
        <v>18</v>
      </c>
      <c r="E38" s="4" t="s">
        <v>61</v>
      </c>
      <c r="F38" s="4" t="s">
        <v>59</v>
      </c>
      <c r="G38" s="4" t="s">
        <v>3</v>
      </c>
      <c r="H38" s="4" t="s">
        <v>1</v>
      </c>
      <c r="I38" s="4" t="s">
        <v>1</v>
      </c>
      <c r="J38" s="4" t="s">
        <v>1</v>
      </c>
      <c r="K38" s="4" t="s">
        <v>80</v>
      </c>
      <c r="L38" s="11">
        <v>29</v>
      </c>
      <c r="M38" s="4" t="s">
        <v>1</v>
      </c>
      <c r="N38" s="4" t="s">
        <v>1</v>
      </c>
      <c r="O38" s="11">
        <v>97.6</v>
      </c>
      <c r="P38" s="4">
        <v>30</v>
      </c>
      <c r="Q38" s="12" t="s">
        <v>135</v>
      </c>
      <c r="R38" s="12">
        <v>30.5</v>
      </c>
      <c r="S38" s="12" t="s">
        <v>3</v>
      </c>
      <c r="T38" s="11" t="s">
        <v>137</v>
      </c>
      <c r="U38" s="4">
        <v>210</v>
      </c>
      <c r="V38" s="4" t="s">
        <v>63</v>
      </c>
      <c r="W38" s="4" t="s">
        <v>63</v>
      </c>
      <c r="X38" s="12" t="s">
        <v>3</v>
      </c>
      <c r="Y38" s="12" t="s">
        <v>44</v>
      </c>
      <c r="Z38" s="12" t="s">
        <v>3</v>
      </c>
      <c r="AA38" s="12">
        <v>87</v>
      </c>
      <c r="AB38" s="4" t="s">
        <v>3</v>
      </c>
      <c r="AC38" s="12" t="s">
        <v>53</v>
      </c>
      <c r="AD38" s="12" t="s">
        <v>56</v>
      </c>
      <c r="AE38" s="12" t="s">
        <v>3</v>
      </c>
      <c r="AF38" s="12">
        <v>0.23</v>
      </c>
      <c r="AG38" s="4"/>
    </row>
    <row r="39" spans="1:33" ht="14.5">
      <c r="A39" s="40" t="s">
        <v>115</v>
      </c>
      <c r="B39" t="s">
        <v>133</v>
      </c>
      <c r="C39" s="4" t="s">
        <v>62</v>
      </c>
      <c r="D39" s="4" t="s">
        <v>18</v>
      </c>
      <c r="E39" s="4" t="s">
        <v>61</v>
      </c>
      <c r="F39" s="4" t="s">
        <v>59</v>
      </c>
      <c r="G39" s="4" t="s">
        <v>3</v>
      </c>
      <c r="H39" s="4" t="s">
        <v>1</v>
      </c>
      <c r="I39" s="4" t="s">
        <v>1</v>
      </c>
      <c r="J39" s="4" t="s">
        <v>1</v>
      </c>
      <c r="K39" s="4" t="s">
        <v>80</v>
      </c>
      <c r="L39" s="11">
        <v>24</v>
      </c>
      <c r="M39" s="4" t="s">
        <v>1</v>
      </c>
      <c r="N39" s="4" t="s">
        <v>1</v>
      </c>
      <c r="O39" s="11">
        <v>99.4</v>
      </c>
      <c r="P39" s="4">
        <v>30</v>
      </c>
      <c r="Q39" s="12" t="s">
        <v>135</v>
      </c>
      <c r="R39" s="12">
        <v>23.8</v>
      </c>
      <c r="S39" s="12" t="s">
        <v>3</v>
      </c>
      <c r="T39" s="11" t="s">
        <v>137</v>
      </c>
      <c r="U39" s="4">
        <v>100</v>
      </c>
      <c r="V39" s="4" t="s">
        <v>63</v>
      </c>
      <c r="W39" s="4" t="s">
        <v>63</v>
      </c>
      <c r="X39" s="12" t="s">
        <v>3</v>
      </c>
      <c r="Y39" s="12" t="s">
        <v>44</v>
      </c>
      <c r="Z39" s="12" t="s">
        <v>3</v>
      </c>
      <c r="AA39" s="12">
        <v>85</v>
      </c>
      <c r="AB39" s="4" t="s">
        <v>3</v>
      </c>
      <c r="AC39" s="11" t="s">
        <v>73</v>
      </c>
      <c r="AD39" s="12" t="s">
        <v>56</v>
      </c>
      <c r="AE39" s="12" t="s">
        <v>3</v>
      </c>
      <c r="AF39" s="11">
        <v>0.2</v>
      </c>
      <c r="AG39" s="4"/>
    </row>
    <row r="40" spans="1:33" ht="14.5">
      <c r="A40" s="40" t="s">
        <v>116</v>
      </c>
      <c r="B40" t="s">
        <v>133</v>
      </c>
      <c r="C40" s="4" t="s">
        <v>62</v>
      </c>
      <c r="D40" s="4" t="s">
        <v>18</v>
      </c>
      <c r="E40" s="4" t="s">
        <v>61</v>
      </c>
      <c r="F40" s="4" t="s">
        <v>59</v>
      </c>
      <c r="G40" s="4" t="s">
        <v>3</v>
      </c>
      <c r="H40" s="4" t="s">
        <v>1</v>
      </c>
      <c r="I40" s="4" t="s">
        <v>1</v>
      </c>
      <c r="J40" s="4" t="s">
        <v>1</v>
      </c>
      <c r="K40" s="4" t="s">
        <v>80</v>
      </c>
      <c r="L40" s="11">
        <v>24</v>
      </c>
      <c r="M40" s="4" t="s">
        <v>1</v>
      </c>
      <c r="N40" s="4" t="s">
        <v>1</v>
      </c>
      <c r="O40" s="11">
        <v>99.4</v>
      </c>
      <c r="P40" s="4">
        <v>30</v>
      </c>
      <c r="Q40" s="12" t="s">
        <v>135</v>
      </c>
      <c r="R40" s="12">
        <v>23.8</v>
      </c>
      <c r="S40" s="12" t="s">
        <v>3</v>
      </c>
      <c r="T40" s="11" t="s">
        <v>137</v>
      </c>
      <c r="U40" s="4">
        <v>120</v>
      </c>
      <c r="V40" s="4" t="s">
        <v>63</v>
      </c>
      <c r="W40" s="4" t="s">
        <v>63</v>
      </c>
      <c r="X40" s="12" t="s">
        <v>3</v>
      </c>
      <c r="Y40" s="12" t="s">
        <v>44</v>
      </c>
      <c r="Z40" s="12" t="s">
        <v>3</v>
      </c>
      <c r="AA40" s="12">
        <v>81</v>
      </c>
      <c r="AB40" s="4" t="s">
        <v>3</v>
      </c>
      <c r="AC40" s="11" t="s">
        <v>73</v>
      </c>
      <c r="AD40" s="12" t="s">
        <v>56</v>
      </c>
      <c r="AE40" s="12" t="s">
        <v>3</v>
      </c>
      <c r="AF40" s="11">
        <v>0.2</v>
      </c>
      <c r="AG40" s="4"/>
    </row>
    <row r="41" spans="1:33" ht="14.5">
      <c r="A41" s="40" t="s">
        <v>117</v>
      </c>
      <c r="B41" t="s">
        <v>133</v>
      </c>
      <c r="C41" s="4" t="s">
        <v>62</v>
      </c>
      <c r="D41" s="4" t="s">
        <v>18</v>
      </c>
      <c r="E41" s="4" t="s">
        <v>61</v>
      </c>
      <c r="F41" s="4" t="s">
        <v>59</v>
      </c>
      <c r="G41" s="4" t="s">
        <v>3</v>
      </c>
      <c r="H41" s="4" t="s">
        <v>1</v>
      </c>
      <c r="I41" s="4" t="s">
        <v>1</v>
      </c>
      <c r="J41" s="4" t="s">
        <v>1</v>
      </c>
      <c r="K41" s="4" t="s">
        <v>80</v>
      </c>
      <c r="L41" s="11">
        <v>24</v>
      </c>
      <c r="M41" s="4" t="s">
        <v>1</v>
      </c>
      <c r="N41" s="4" t="s">
        <v>1</v>
      </c>
      <c r="O41" s="11">
        <v>99.4</v>
      </c>
      <c r="P41" s="4">
        <v>30</v>
      </c>
      <c r="Q41" s="12" t="s">
        <v>135</v>
      </c>
      <c r="R41" s="12">
        <v>23.8</v>
      </c>
      <c r="S41" s="12" t="s">
        <v>3</v>
      </c>
      <c r="T41" s="11" t="s">
        <v>137</v>
      </c>
      <c r="U41" s="4">
        <v>210</v>
      </c>
      <c r="V41" s="4" t="s">
        <v>63</v>
      </c>
      <c r="W41" s="4" t="s">
        <v>63</v>
      </c>
      <c r="X41" s="12" t="s">
        <v>3</v>
      </c>
      <c r="Y41" s="12" t="s">
        <v>44</v>
      </c>
      <c r="Z41" s="12" t="s">
        <v>3</v>
      </c>
      <c r="AA41" s="12">
        <v>85</v>
      </c>
      <c r="AB41" s="4" t="s">
        <v>3</v>
      </c>
      <c r="AC41" s="11" t="s">
        <v>73</v>
      </c>
      <c r="AD41" s="12" t="s">
        <v>56</v>
      </c>
      <c r="AE41" s="12" t="s">
        <v>3</v>
      </c>
      <c r="AF41" s="11">
        <v>0.2</v>
      </c>
      <c r="AG41" s="4"/>
    </row>
    <row r="42" spans="1:33" ht="14.5">
      <c r="A42" s="40" t="s">
        <v>118</v>
      </c>
      <c r="B42" t="s">
        <v>133</v>
      </c>
      <c r="C42" s="4" t="s">
        <v>62</v>
      </c>
      <c r="D42" s="4" t="s">
        <v>18</v>
      </c>
      <c r="E42" s="4" t="s">
        <v>61</v>
      </c>
      <c r="F42" s="4" t="s">
        <v>59</v>
      </c>
      <c r="G42" s="4" t="s">
        <v>3</v>
      </c>
      <c r="H42" s="4" t="s">
        <v>1</v>
      </c>
      <c r="I42" s="4" t="s">
        <v>1</v>
      </c>
      <c r="J42" s="4" t="s">
        <v>1</v>
      </c>
      <c r="K42" s="4" t="s">
        <v>80</v>
      </c>
      <c r="L42" s="11">
        <v>29</v>
      </c>
      <c r="M42" s="4" t="s">
        <v>1</v>
      </c>
      <c r="N42" s="4" t="s">
        <v>1</v>
      </c>
      <c r="O42" s="11">
        <v>98.7</v>
      </c>
      <c r="P42" s="4">
        <v>30</v>
      </c>
      <c r="Q42" s="12" t="s">
        <v>135</v>
      </c>
      <c r="R42" s="12">
        <v>30</v>
      </c>
      <c r="S42" s="12" t="s">
        <v>3</v>
      </c>
      <c r="T42" s="11" t="s">
        <v>137</v>
      </c>
      <c r="U42" s="4">
        <v>150</v>
      </c>
      <c r="V42" s="4" t="s">
        <v>63</v>
      </c>
      <c r="W42" s="4" t="s">
        <v>63</v>
      </c>
      <c r="X42" s="12" t="s">
        <v>3</v>
      </c>
      <c r="Y42" s="12" t="s">
        <v>44</v>
      </c>
      <c r="Z42" s="12" t="s">
        <v>3</v>
      </c>
      <c r="AA42" s="12">
        <v>85</v>
      </c>
      <c r="AB42" s="4" t="s">
        <v>3</v>
      </c>
      <c r="AC42" s="12" t="s">
        <v>53</v>
      </c>
      <c r="AD42" s="12" t="s">
        <v>56</v>
      </c>
      <c r="AE42" s="12" t="s">
        <v>3</v>
      </c>
      <c r="AF42" s="12">
        <v>0.23</v>
      </c>
      <c r="AG42" s="4"/>
    </row>
    <row r="43" spans="1:33" ht="14.5">
      <c r="A43" s="40" t="s">
        <v>119</v>
      </c>
      <c r="B43" t="s">
        <v>133</v>
      </c>
      <c r="C43" s="4" t="s">
        <v>62</v>
      </c>
      <c r="D43" s="4" t="s">
        <v>18</v>
      </c>
      <c r="E43" s="4" t="s">
        <v>61</v>
      </c>
      <c r="F43" s="4" t="s">
        <v>59</v>
      </c>
      <c r="G43" s="4" t="s">
        <v>3</v>
      </c>
      <c r="H43" s="4" t="s">
        <v>1</v>
      </c>
      <c r="I43" s="4" t="s">
        <v>1</v>
      </c>
      <c r="J43" s="4" t="s">
        <v>1</v>
      </c>
      <c r="K43" s="4" t="s">
        <v>80</v>
      </c>
      <c r="L43" s="11">
        <v>20</v>
      </c>
      <c r="M43" s="4" t="s">
        <v>1</v>
      </c>
      <c r="N43" s="4" t="s">
        <v>1</v>
      </c>
      <c r="O43" s="11">
        <v>98.8</v>
      </c>
      <c r="P43" s="4">
        <v>30</v>
      </c>
      <c r="Q43" s="12" t="s">
        <v>135</v>
      </c>
      <c r="R43" s="12">
        <v>30</v>
      </c>
      <c r="S43" s="12" t="s">
        <v>3</v>
      </c>
      <c r="T43" s="11" t="s">
        <v>137</v>
      </c>
      <c r="U43" s="4">
        <v>100</v>
      </c>
      <c r="V43" s="4" t="s">
        <v>63</v>
      </c>
      <c r="W43" s="4" t="s">
        <v>63</v>
      </c>
      <c r="X43" s="12" t="s">
        <v>3</v>
      </c>
      <c r="Y43" s="12" t="s">
        <v>44</v>
      </c>
      <c r="Z43" s="12" t="s">
        <v>3</v>
      </c>
      <c r="AA43" s="12">
        <v>86</v>
      </c>
      <c r="AB43" s="4" t="s">
        <v>3</v>
      </c>
      <c r="AC43" s="12" t="s">
        <v>53</v>
      </c>
      <c r="AD43" s="12" t="s">
        <v>56</v>
      </c>
      <c r="AE43" s="12" t="s">
        <v>3</v>
      </c>
      <c r="AF43" s="12">
        <v>0.23</v>
      </c>
      <c r="AG43" s="4"/>
    </row>
    <row r="44" spans="1:33" ht="14.5">
      <c r="A44" s="40" t="s">
        <v>120</v>
      </c>
      <c r="B44" t="s">
        <v>133</v>
      </c>
      <c r="C44" s="4" t="s">
        <v>62</v>
      </c>
      <c r="D44" s="4" t="s">
        <v>18</v>
      </c>
      <c r="E44" s="4" t="s">
        <v>61</v>
      </c>
      <c r="F44" s="4" t="s">
        <v>59</v>
      </c>
      <c r="G44" s="4" t="s">
        <v>3</v>
      </c>
      <c r="H44" s="4" t="s">
        <v>1</v>
      </c>
      <c r="I44" s="4" t="s">
        <v>1</v>
      </c>
      <c r="J44" s="4" t="s">
        <v>1</v>
      </c>
      <c r="K44" s="4" t="s">
        <v>80</v>
      </c>
      <c r="L44" s="11">
        <v>20</v>
      </c>
      <c r="M44" s="4" t="s">
        <v>1</v>
      </c>
      <c r="N44" s="4" t="s">
        <v>1</v>
      </c>
      <c r="O44" s="11">
        <v>98.8</v>
      </c>
      <c r="P44" s="4">
        <v>30</v>
      </c>
      <c r="Q44" s="12" t="s">
        <v>135</v>
      </c>
      <c r="R44" s="12">
        <v>30</v>
      </c>
      <c r="S44" s="12" t="s">
        <v>3</v>
      </c>
      <c r="T44" s="11" t="s">
        <v>137</v>
      </c>
      <c r="U44" s="4">
        <v>150</v>
      </c>
      <c r="V44" s="4" t="s">
        <v>63</v>
      </c>
      <c r="W44" s="4" t="s">
        <v>63</v>
      </c>
      <c r="X44" s="12" t="s">
        <v>3</v>
      </c>
      <c r="Y44" s="12" t="s">
        <v>44</v>
      </c>
      <c r="Z44" s="12" t="s">
        <v>3</v>
      </c>
      <c r="AA44" s="12">
        <v>85</v>
      </c>
      <c r="AB44" s="4" t="s">
        <v>3</v>
      </c>
      <c r="AC44" s="12" t="s">
        <v>53</v>
      </c>
      <c r="AD44" s="12" t="s">
        <v>56</v>
      </c>
      <c r="AE44" s="12" t="s">
        <v>3</v>
      </c>
      <c r="AF44" s="12">
        <v>0.23</v>
      </c>
      <c r="AG44" s="4"/>
    </row>
    <row r="45" spans="1:33" ht="14.5">
      <c r="A45" s="40" t="s">
        <v>121</v>
      </c>
      <c r="B45" t="s">
        <v>133</v>
      </c>
      <c r="C45" s="4" t="s">
        <v>62</v>
      </c>
      <c r="D45" s="4" t="s">
        <v>18</v>
      </c>
      <c r="E45" s="4" t="s">
        <v>61</v>
      </c>
      <c r="F45" s="4" t="s">
        <v>59</v>
      </c>
      <c r="G45" s="4" t="s">
        <v>3</v>
      </c>
      <c r="H45" s="4" t="s">
        <v>1</v>
      </c>
      <c r="I45" s="4" t="s">
        <v>1</v>
      </c>
      <c r="J45" s="4" t="s">
        <v>1</v>
      </c>
      <c r="K45" s="4" t="s">
        <v>80</v>
      </c>
      <c r="L45" s="11">
        <v>29</v>
      </c>
      <c r="M45" s="4" t="s">
        <v>1</v>
      </c>
      <c r="N45" s="4" t="s">
        <v>1</v>
      </c>
      <c r="O45" s="11">
        <v>98.7</v>
      </c>
      <c r="P45" s="4">
        <v>30</v>
      </c>
      <c r="Q45" s="12" t="s">
        <v>135</v>
      </c>
      <c r="R45" s="12">
        <v>30</v>
      </c>
      <c r="S45" s="12" t="s">
        <v>3</v>
      </c>
      <c r="T45" s="11" t="s">
        <v>137</v>
      </c>
      <c r="U45" s="4">
        <v>100</v>
      </c>
      <c r="V45" s="4" t="s">
        <v>63</v>
      </c>
      <c r="W45" s="4" t="s">
        <v>63</v>
      </c>
      <c r="X45" s="12" t="s">
        <v>3</v>
      </c>
      <c r="Y45" s="12" t="s">
        <v>44</v>
      </c>
      <c r="Z45" s="12" t="s">
        <v>3</v>
      </c>
      <c r="AA45" s="12">
        <v>86</v>
      </c>
      <c r="AB45" s="4" t="s">
        <v>3</v>
      </c>
      <c r="AC45" s="12" t="s">
        <v>53</v>
      </c>
      <c r="AD45" s="12" t="s">
        <v>56</v>
      </c>
      <c r="AE45" s="12" t="s">
        <v>3</v>
      </c>
      <c r="AF45" s="12">
        <v>0.23</v>
      </c>
      <c r="AG45" s="4"/>
    </row>
    <row r="46" spans="1:33" ht="14.5">
      <c r="A46" t="s">
        <v>122</v>
      </c>
      <c r="B46" t="s">
        <v>133</v>
      </c>
      <c r="C46" s="4" t="s">
        <v>62</v>
      </c>
      <c r="D46" s="4" t="s">
        <v>18</v>
      </c>
      <c r="E46" s="4" t="s">
        <v>61</v>
      </c>
      <c r="F46" s="4" t="s">
        <v>59</v>
      </c>
      <c r="G46" s="4" t="s">
        <v>3</v>
      </c>
      <c r="H46" s="4" t="s">
        <v>1</v>
      </c>
      <c r="I46" s="4" t="s">
        <v>1</v>
      </c>
      <c r="J46" s="4" t="s">
        <v>1</v>
      </c>
      <c r="K46" s="4" t="s">
        <v>80</v>
      </c>
      <c r="L46" s="11">
        <v>29</v>
      </c>
      <c r="M46" s="4" t="s">
        <v>1</v>
      </c>
      <c r="N46" s="4" t="s">
        <v>1</v>
      </c>
      <c r="O46" s="11">
        <v>98.7</v>
      </c>
      <c r="P46" s="4">
        <v>30</v>
      </c>
      <c r="Q46" s="12" t="s">
        <v>135</v>
      </c>
      <c r="R46" s="12">
        <v>30</v>
      </c>
      <c r="S46" s="12" t="s">
        <v>3</v>
      </c>
      <c r="T46" s="11" t="s">
        <v>137</v>
      </c>
      <c r="U46" s="4">
        <v>150</v>
      </c>
      <c r="V46" s="4" t="s">
        <v>63</v>
      </c>
      <c r="W46" s="4" t="s">
        <v>63</v>
      </c>
      <c r="X46" s="12" t="s">
        <v>3</v>
      </c>
      <c r="Y46" s="12" t="s">
        <v>44</v>
      </c>
      <c r="Z46" s="12" t="s">
        <v>3</v>
      </c>
      <c r="AA46" s="12">
        <v>85</v>
      </c>
      <c r="AB46" s="4" t="s">
        <v>3</v>
      </c>
      <c r="AC46" s="12" t="s">
        <v>53</v>
      </c>
      <c r="AD46" s="12" t="s">
        <v>56</v>
      </c>
      <c r="AE46" s="12" t="s">
        <v>3</v>
      </c>
      <c r="AF46" s="12">
        <v>0.23</v>
      </c>
      <c r="AG46" s="4"/>
    </row>
    <row r="47" spans="1:33" ht="14.5">
      <c r="A47" t="s">
        <v>123</v>
      </c>
      <c r="B47" t="s">
        <v>133</v>
      </c>
      <c r="C47" s="4" t="s">
        <v>62</v>
      </c>
      <c r="D47" s="4" t="s">
        <v>18</v>
      </c>
      <c r="E47" s="4" t="s">
        <v>61</v>
      </c>
      <c r="F47" s="4" t="s">
        <v>59</v>
      </c>
      <c r="G47" s="4" t="s">
        <v>3</v>
      </c>
      <c r="H47" s="4" t="s">
        <v>1</v>
      </c>
      <c r="I47" s="4" t="s">
        <v>1</v>
      </c>
      <c r="J47" s="4" t="s">
        <v>1</v>
      </c>
      <c r="K47" s="4" t="s">
        <v>80</v>
      </c>
      <c r="L47" s="11">
        <v>20</v>
      </c>
      <c r="M47" s="4" t="s">
        <v>1</v>
      </c>
      <c r="N47" s="4" t="s">
        <v>1</v>
      </c>
      <c r="O47" s="11">
        <v>98.8</v>
      </c>
      <c r="P47" s="4">
        <v>30</v>
      </c>
      <c r="Q47" s="12" t="s">
        <v>135</v>
      </c>
      <c r="R47" s="12">
        <v>30</v>
      </c>
      <c r="S47" s="12" t="s">
        <v>3</v>
      </c>
      <c r="T47" s="11" t="s">
        <v>137</v>
      </c>
      <c r="U47" s="4">
        <v>210</v>
      </c>
      <c r="V47" s="4" t="s">
        <v>63</v>
      </c>
      <c r="W47" s="4" t="s">
        <v>63</v>
      </c>
      <c r="X47" s="12" t="s">
        <v>3</v>
      </c>
      <c r="Y47" s="12" t="s">
        <v>44</v>
      </c>
      <c r="Z47" s="12" t="s">
        <v>3</v>
      </c>
      <c r="AA47" s="12">
        <v>85</v>
      </c>
      <c r="AB47" s="4" t="s">
        <v>3</v>
      </c>
      <c r="AC47" s="12" t="s">
        <v>53</v>
      </c>
      <c r="AD47" s="12" t="s">
        <v>56</v>
      </c>
      <c r="AE47" s="12" t="s">
        <v>3</v>
      </c>
      <c r="AF47" s="12">
        <v>0.23</v>
      </c>
      <c r="AG47" s="4"/>
    </row>
    <row r="48" spans="1:33" ht="14.5">
      <c r="A48" t="s">
        <v>124</v>
      </c>
      <c r="B48" t="s">
        <v>133</v>
      </c>
      <c r="C48" s="4" t="s">
        <v>62</v>
      </c>
      <c r="D48" s="4" t="s">
        <v>18</v>
      </c>
      <c r="E48" s="4" t="s">
        <v>61</v>
      </c>
      <c r="F48" s="4" t="s">
        <v>59</v>
      </c>
      <c r="G48" s="4" t="s">
        <v>3</v>
      </c>
      <c r="H48" s="4" t="s">
        <v>1</v>
      </c>
      <c r="I48" s="4" t="s">
        <v>1</v>
      </c>
      <c r="J48" s="4" t="s">
        <v>1</v>
      </c>
      <c r="K48" s="4" t="s">
        <v>80</v>
      </c>
      <c r="L48" s="11">
        <v>29</v>
      </c>
      <c r="M48" s="4" t="s">
        <v>1</v>
      </c>
      <c r="N48" s="4" t="s">
        <v>1</v>
      </c>
      <c r="O48" s="11">
        <v>98.7</v>
      </c>
      <c r="P48" s="4">
        <v>30</v>
      </c>
      <c r="Q48" s="12" t="s">
        <v>135</v>
      </c>
      <c r="R48" s="12">
        <v>30</v>
      </c>
      <c r="S48" s="12" t="s">
        <v>3</v>
      </c>
      <c r="T48" s="11" t="s">
        <v>137</v>
      </c>
      <c r="U48" s="4">
        <v>210</v>
      </c>
      <c r="V48" s="4" t="s">
        <v>63</v>
      </c>
      <c r="W48" s="4" t="s">
        <v>63</v>
      </c>
      <c r="X48" s="12" t="s">
        <v>3</v>
      </c>
      <c r="Y48" s="12" t="s">
        <v>44</v>
      </c>
      <c r="Z48" s="12" t="s">
        <v>3</v>
      </c>
      <c r="AA48" s="12">
        <v>85</v>
      </c>
      <c r="AB48" s="4" t="s">
        <v>3</v>
      </c>
      <c r="AC48" s="12" t="s">
        <v>53</v>
      </c>
      <c r="AD48" s="12" t="s">
        <v>56</v>
      </c>
      <c r="AE48" s="12" t="s">
        <v>3</v>
      </c>
      <c r="AF48" s="12">
        <v>0.23</v>
      </c>
      <c r="AG48" s="4"/>
    </row>
    <row r="49" spans="1:33" ht="14.5">
      <c r="A49" t="s">
        <v>125</v>
      </c>
      <c r="B49" t="s">
        <v>132</v>
      </c>
      <c r="C49" s="4" t="s">
        <v>62</v>
      </c>
      <c r="D49" s="4" t="s">
        <v>18</v>
      </c>
      <c r="E49" s="4" t="s">
        <v>61</v>
      </c>
      <c r="F49" s="4" t="s">
        <v>59</v>
      </c>
      <c r="G49" s="4" t="s">
        <v>3</v>
      </c>
      <c r="H49" s="4" t="s">
        <v>1</v>
      </c>
      <c r="I49" s="4" t="s">
        <v>1</v>
      </c>
      <c r="J49" s="4" t="s">
        <v>1</v>
      </c>
      <c r="K49" s="4" t="s">
        <v>80</v>
      </c>
      <c r="L49" s="11">
        <v>63</v>
      </c>
      <c r="M49" s="4" t="s">
        <v>1</v>
      </c>
      <c r="N49" s="4" t="s">
        <v>1</v>
      </c>
      <c r="O49" s="11">
        <v>97.1</v>
      </c>
      <c r="P49" s="4">
        <v>30</v>
      </c>
      <c r="Q49" s="12" t="s">
        <v>12</v>
      </c>
      <c r="R49" s="12">
        <v>62.6</v>
      </c>
      <c r="S49" s="12" t="s">
        <v>59</v>
      </c>
      <c r="T49" s="11" t="s">
        <v>137</v>
      </c>
      <c r="U49" s="4" t="s">
        <v>144</v>
      </c>
      <c r="V49" s="12" t="s">
        <v>59</v>
      </c>
      <c r="W49" s="4" t="s">
        <v>144</v>
      </c>
      <c r="X49" s="12" t="s">
        <v>63</v>
      </c>
      <c r="Y49" s="12" t="s">
        <v>138</v>
      </c>
      <c r="Z49" s="12" t="s">
        <v>138</v>
      </c>
      <c r="AA49" s="21" t="s">
        <v>139</v>
      </c>
      <c r="AB49" s="4" t="s">
        <v>3</v>
      </c>
      <c r="AC49" s="11" t="s">
        <v>54</v>
      </c>
      <c r="AD49" s="12" t="s">
        <v>56</v>
      </c>
      <c r="AE49" s="12" t="s">
        <v>3</v>
      </c>
      <c r="AF49" s="12">
        <v>0.23</v>
      </c>
      <c r="AG49" s="4"/>
    </row>
    <row r="50" spans="1:33" ht="14.5">
      <c r="A50" t="s">
        <v>126</v>
      </c>
      <c r="B50" t="s">
        <v>132</v>
      </c>
      <c r="C50" s="4" t="s">
        <v>62</v>
      </c>
      <c r="D50" s="4" t="s">
        <v>18</v>
      </c>
      <c r="E50" s="4" t="s">
        <v>61</v>
      </c>
      <c r="F50" s="4" t="s">
        <v>59</v>
      </c>
      <c r="G50" s="4" t="s">
        <v>3</v>
      </c>
      <c r="H50" s="4" t="s">
        <v>1</v>
      </c>
      <c r="I50" s="4" t="s">
        <v>1</v>
      </c>
      <c r="J50" s="4" t="s">
        <v>1</v>
      </c>
      <c r="K50" s="4" t="s">
        <v>80</v>
      </c>
      <c r="L50" s="11">
        <v>95</v>
      </c>
      <c r="M50" s="4" t="s">
        <v>1</v>
      </c>
      <c r="N50" s="4" t="s">
        <v>1</v>
      </c>
      <c r="O50" s="11">
        <v>97.2</v>
      </c>
      <c r="P50" s="4">
        <v>30</v>
      </c>
      <c r="Q50" s="12" t="s">
        <v>12</v>
      </c>
      <c r="R50" s="12">
        <v>94.5</v>
      </c>
      <c r="S50" s="12" t="s">
        <v>59</v>
      </c>
      <c r="T50" s="11" t="s">
        <v>137</v>
      </c>
      <c r="U50" s="4" t="s">
        <v>144</v>
      </c>
      <c r="V50" s="12" t="s">
        <v>59</v>
      </c>
      <c r="W50" s="4" t="s">
        <v>144</v>
      </c>
      <c r="X50" s="12" t="s">
        <v>63</v>
      </c>
      <c r="Y50" s="12" t="s">
        <v>138</v>
      </c>
      <c r="Z50" s="12" t="s">
        <v>138</v>
      </c>
      <c r="AA50" s="21" t="s">
        <v>139</v>
      </c>
      <c r="AB50" s="4" t="s">
        <v>3</v>
      </c>
      <c r="AC50" s="11" t="s">
        <v>54</v>
      </c>
      <c r="AD50" s="12" t="s">
        <v>56</v>
      </c>
      <c r="AE50" s="12" t="s">
        <v>3</v>
      </c>
      <c r="AF50" s="12">
        <v>0.23</v>
      </c>
      <c r="AG50" s="4"/>
    </row>
    <row r="51" spans="1:33" ht="14.5">
      <c r="A51" t="s">
        <v>127</v>
      </c>
      <c r="B51" t="s">
        <v>132</v>
      </c>
      <c r="C51" s="4" t="s">
        <v>62</v>
      </c>
      <c r="D51" s="4" t="s">
        <v>18</v>
      </c>
      <c r="E51" s="4" t="s">
        <v>61</v>
      </c>
      <c r="F51" s="4" t="s">
        <v>59</v>
      </c>
      <c r="G51" s="4" t="s">
        <v>3</v>
      </c>
      <c r="H51" s="4" t="s">
        <v>1</v>
      </c>
      <c r="I51" s="4" t="s">
        <v>1</v>
      </c>
      <c r="J51" s="4" t="s">
        <v>1</v>
      </c>
      <c r="K51" s="4" t="s">
        <v>80</v>
      </c>
      <c r="L51" s="11">
        <v>16</v>
      </c>
      <c r="M51" s="4" t="s">
        <v>1</v>
      </c>
      <c r="N51" s="4" t="s">
        <v>1</v>
      </c>
      <c r="O51" s="11">
        <v>98.9</v>
      </c>
      <c r="P51" s="4">
        <v>30</v>
      </c>
      <c r="Q51" s="11" t="s">
        <v>63</v>
      </c>
      <c r="R51" s="11" t="s">
        <v>63</v>
      </c>
      <c r="S51" s="11" t="s">
        <v>63</v>
      </c>
      <c r="T51" s="11" t="s">
        <v>137</v>
      </c>
      <c r="U51" s="4" t="s">
        <v>63</v>
      </c>
      <c r="V51" s="4" t="s">
        <v>63</v>
      </c>
      <c r="W51" s="4" t="s">
        <v>63</v>
      </c>
      <c r="X51" s="11" t="s">
        <v>63</v>
      </c>
      <c r="Y51" s="11" t="s">
        <v>63</v>
      </c>
      <c r="Z51" s="11" t="s">
        <v>63</v>
      </c>
      <c r="AA51" s="24" t="s">
        <v>63</v>
      </c>
      <c r="AB51" s="4" t="s">
        <v>3</v>
      </c>
      <c r="AC51" s="11" t="s">
        <v>59</v>
      </c>
      <c r="AD51" s="11" t="s">
        <v>59</v>
      </c>
      <c r="AE51" s="11" t="s">
        <v>59</v>
      </c>
      <c r="AF51" s="11" t="s">
        <v>59</v>
      </c>
      <c r="AG51" s="4"/>
    </row>
    <row r="52" spans="1:33" ht="14.5">
      <c r="A52" t="s">
        <v>128</v>
      </c>
      <c r="B52" t="s">
        <v>132</v>
      </c>
      <c r="C52" s="4" t="s">
        <v>62</v>
      </c>
      <c r="D52" s="4" t="s">
        <v>18</v>
      </c>
      <c r="E52" s="4" t="s">
        <v>61</v>
      </c>
      <c r="F52" s="4" t="s">
        <v>59</v>
      </c>
      <c r="G52" s="4" t="s">
        <v>3</v>
      </c>
      <c r="H52" s="4" t="s">
        <v>1</v>
      </c>
      <c r="I52" s="4" t="s">
        <v>1</v>
      </c>
      <c r="J52" s="4" t="s">
        <v>1</v>
      </c>
      <c r="K52" s="4" t="s">
        <v>80</v>
      </c>
      <c r="L52" s="11">
        <v>30</v>
      </c>
      <c r="M52" s="4" t="s">
        <v>1</v>
      </c>
      <c r="N52" s="4" t="s">
        <v>1</v>
      </c>
      <c r="O52" s="11">
        <v>97.6</v>
      </c>
      <c r="P52" s="4">
        <v>30</v>
      </c>
      <c r="Q52" s="11" t="s">
        <v>63</v>
      </c>
      <c r="R52" s="11" t="s">
        <v>63</v>
      </c>
      <c r="S52" s="11" t="s">
        <v>63</v>
      </c>
      <c r="T52" s="11" t="s">
        <v>137</v>
      </c>
      <c r="U52" s="4" t="s">
        <v>63</v>
      </c>
      <c r="V52" s="4" t="s">
        <v>63</v>
      </c>
      <c r="W52" s="4" t="s">
        <v>63</v>
      </c>
      <c r="X52" s="11" t="s">
        <v>63</v>
      </c>
      <c r="Y52" s="11" t="s">
        <v>63</v>
      </c>
      <c r="Z52" s="11" t="s">
        <v>63</v>
      </c>
      <c r="AA52" s="24" t="s">
        <v>63</v>
      </c>
      <c r="AB52" s="4" t="s">
        <v>3</v>
      </c>
      <c r="AC52" s="11" t="s">
        <v>59</v>
      </c>
      <c r="AD52" s="11" t="s">
        <v>59</v>
      </c>
      <c r="AE52" s="11" t="s">
        <v>59</v>
      </c>
      <c r="AF52" s="11" t="s">
        <v>59</v>
      </c>
    </row>
    <row r="53" spans="1:33" ht="14.5">
      <c r="A53" t="s">
        <v>129</v>
      </c>
      <c r="B53" t="s">
        <v>132</v>
      </c>
      <c r="C53" s="4" t="s">
        <v>62</v>
      </c>
      <c r="D53" s="4" t="s">
        <v>18</v>
      </c>
      <c r="E53" s="4" t="s">
        <v>61</v>
      </c>
      <c r="F53" s="4" t="s">
        <v>59</v>
      </c>
      <c r="G53" s="4" t="s">
        <v>3</v>
      </c>
      <c r="H53" s="4" t="s">
        <v>1</v>
      </c>
      <c r="I53" s="4" t="s">
        <v>1</v>
      </c>
      <c r="J53" s="4" t="s">
        <v>1</v>
      </c>
      <c r="K53" s="4" t="s">
        <v>80</v>
      </c>
      <c r="L53" s="11">
        <v>39</v>
      </c>
      <c r="M53" s="4" t="s">
        <v>1</v>
      </c>
      <c r="N53" s="4" t="s">
        <v>1</v>
      </c>
      <c r="O53" s="11">
        <v>97</v>
      </c>
      <c r="P53" s="4">
        <v>30</v>
      </c>
      <c r="Q53" s="11" t="s">
        <v>63</v>
      </c>
      <c r="R53" s="11" t="s">
        <v>63</v>
      </c>
      <c r="S53" s="11" t="s">
        <v>63</v>
      </c>
      <c r="T53" s="11" t="s">
        <v>137</v>
      </c>
      <c r="U53" s="4" t="s">
        <v>63</v>
      </c>
      <c r="V53" s="4" t="s">
        <v>63</v>
      </c>
      <c r="W53" s="4" t="s">
        <v>63</v>
      </c>
      <c r="X53" s="11" t="s">
        <v>63</v>
      </c>
      <c r="Y53" s="11" t="s">
        <v>63</v>
      </c>
      <c r="Z53" s="11" t="s">
        <v>63</v>
      </c>
      <c r="AA53" s="24" t="s">
        <v>63</v>
      </c>
      <c r="AB53" s="4" t="s">
        <v>3</v>
      </c>
      <c r="AC53" s="11" t="s">
        <v>59</v>
      </c>
      <c r="AD53" s="11" t="s">
        <v>59</v>
      </c>
      <c r="AE53" s="11" t="s">
        <v>59</v>
      </c>
      <c r="AF53" s="11" t="s">
        <v>59</v>
      </c>
    </row>
    <row r="54" spans="1:33" ht="14.5">
      <c r="A54" t="s">
        <v>130</v>
      </c>
      <c r="B54" t="s">
        <v>132</v>
      </c>
      <c r="C54" s="4" t="s">
        <v>62</v>
      </c>
      <c r="D54" s="4" t="s">
        <v>18</v>
      </c>
      <c r="E54" s="4" t="s">
        <v>61</v>
      </c>
      <c r="F54" s="4" t="s">
        <v>59</v>
      </c>
      <c r="G54" s="4" t="s">
        <v>3</v>
      </c>
      <c r="H54" s="4" t="s">
        <v>1</v>
      </c>
      <c r="I54" s="4" t="s">
        <v>1</v>
      </c>
      <c r="J54" s="4" t="s">
        <v>1</v>
      </c>
      <c r="K54" s="4" t="s">
        <v>80</v>
      </c>
      <c r="L54" s="11">
        <v>16</v>
      </c>
      <c r="M54" s="4" t="s">
        <v>1</v>
      </c>
      <c r="N54" s="4" t="s">
        <v>1</v>
      </c>
      <c r="O54" s="11">
        <v>98.9</v>
      </c>
      <c r="P54" s="4">
        <v>30</v>
      </c>
      <c r="Q54" s="12" t="s">
        <v>12</v>
      </c>
      <c r="R54" s="12">
        <v>15.3</v>
      </c>
      <c r="S54" s="12" t="s">
        <v>59</v>
      </c>
      <c r="T54" s="11" t="s">
        <v>137</v>
      </c>
      <c r="U54" s="4" t="s">
        <v>144</v>
      </c>
      <c r="V54" s="12" t="s">
        <v>59</v>
      </c>
      <c r="W54" s="4" t="s">
        <v>144</v>
      </c>
      <c r="X54" s="12" t="s">
        <v>63</v>
      </c>
      <c r="Y54" s="12" t="s">
        <v>138</v>
      </c>
      <c r="Z54" s="12" t="s">
        <v>138</v>
      </c>
      <c r="AA54" s="21" t="s">
        <v>139</v>
      </c>
      <c r="AB54" s="4" t="s">
        <v>3</v>
      </c>
      <c r="AC54" s="12" t="s">
        <v>53</v>
      </c>
      <c r="AD54" s="12" t="s">
        <v>56</v>
      </c>
      <c r="AE54" s="12" t="s">
        <v>3</v>
      </c>
      <c r="AF54" s="12">
        <v>0.23</v>
      </c>
    </row>
    <row r="55" spans="1:33" ht="14.5">
      <c r="A55" t="s">
        <v>131</v>
      </c>
      <c r="B55" t="s">
        <v>132</v>
      </c>
      <c r="C55" s="4" t="s">
        <v>62</v>
      </c>
      <c r="D55" s="4" t="s">
        <v>18</v>
      </c>
      <c r="E55" s="4" t="s">
        <v>61</v>
      </c>
      <c r="F55" s="4" t="s">
        <v>59</v>
      </c>
      <c r="G55" s="4" t="s">
        <v>3</v>
      </c>
      <c r="H55" s="4" t="s">
        <v>1</v>
      </c>
      <c r="I55" s="4" t="s">
        <v>1</v>
      </c>
      <c r="J55" s="4" t="s">
        <v>1</v>
      </c>
      <c r="K55" s="4" t="s">
        <v>80</v>
      </c>
      <c r="L55" s="11">
        <v>30</v>
      </c>
      <c r="M55" s="4" t="s">
        <v>1</v>
      </c>
      <c r="N55" s="4" t="s">
        <v>1</v>
      </c>
      <c r="O55" s="11">
        <v>97.6</v>
      </c>
      <c r="P55" s="4">
        <v>30</v>
      </c>
      <c r="Q55" s="12" t="s">
        <v>12</v>
      </c>
      <c r="R55" s="12">
        <v>30.1</v>
      </c>
      <c r="S55" s="12" t="s">
        <v>59</v>
      </c>
      <c r="T55" s="11" t="s">
        <v>137</v>
      </c>
      <c r="U55" s="4" t="s">
        <v>144</v>
      </c>
      <c r="V55" s="12" t="s">
        <v>59</v>
      </c>
      <c r="W55" s="4" t="s">
        <v>144</v>
      </c>
      <c r="X55" s="12" t="s">
        <v>63</v>
      </c>
      <c r="Y55" s="12" t="s">
        <v>138</v>
      </c>
      <c r="Z55" s="12" t="s">
        <v>138</v>
      </c>
      <c r="AA55" s="21" t="s">
        <v>139</v>
      </c>
      <c r="AB55" s="4" t="s">
        <v>3</v>
      </c>
      <c r="AC55" s="12" t="s">
        <v>53</v>
      </c>
      <c r="AD55" s="12" t="s">
        <v>56</v>
      </c>
      <c r="AE55" s="12" t="s">
        <v>3</v>
      </c>
      <c r="AF55" s="12">
        <v>0.23</v>
      </c>
    </row>
    <row r="56" spans="1:33" ht="14.5">
      <c r="A56" s="55" t="s">
        <v>150</v>
      </c>
      <c r="B56" t="s">
        <v>133</v>
      </c>
      <c r="C56" s="4" t="s">
        <v>62</v>
      </c>
      <c r="D56" s="4" t="s">
        <v>18</v>
      </c>
      <c r="E56" s="4" t="s">
        <v>61</v>
      </c>
      <c r="F56" s="4" t="s">
        <v>59</v>
      </c>
      <c r="G56" s="4" t="s">
        <v>3</v>
      </c>
      <c r="H56" s="4" t="s">
        <v>1</v>
      </c>
      <c r="I56" s="4" t="s">
        <v>1</v>
      </c>
      <c r="J56" s="4" t="s">
        <v>1</v>
      </c>
      <c r="K56" s="4" t="s">
        <v>80</v>
      </c>
      <c r="L56" s="11">
        <v>19.5</v>
      </c>
      <c r="M56" s="4" t="s">
        <v>1</v>
      </c>
      <c r="N56" s="4" t="s">
        <v>1</v>
      </c>
      <c r="O56" s="12">
        <v>94</v>
      </c>
      <c r="P56" s="4">
        <v>30</v>
      </c>
      <c r="Q56" s="12" t="s">
        <v>134</v>
      </c>
      <c r="R56" s="11">
        <v>24.5</v>
      </c>
      <c r="S56" s="12" t="s">
        <v>59</v>
      </c>
      <c r="T56" s="11" t="s">
        <v>137</v>
      </c>
      <c r="U56" s="4" t="s">
        <v>144</v>
      </c>
      <c r="V56" s="12" t="s">
        <v>59</v>
      </c>
      <c r="W56" s="4" t="s">
        <v>144</v>
      </c>
      <c r="X56" s="4" t="s">
        <v>3</v>
      </c>
      <c r="Y56" s="4" t="s">
        <v>44</v>
      </c>
      <c r="Z56" s="4" t="s">
        <v>3</v>
      </c>
      <c r="AA56" s="57">
        <v>86</v>
      </c>
      <c r="AB56" s="4" t="s">
        <v>3</v>
      </c>
      <c r="AC56" s="58" t="s">
        <v>164</v>
      </c>
      <c r="AD56" s="12" t="s">
        <v>56</v>
      </c>
      <c r="AE56" s="12" t="s">
        <v>3</v>
      </c>
      <c r="AF56" s="4">
        <v>0.2</v>
      </c>
    </row>
    <row r="57" spans="1:33" ht="14.5">
      <c r="A57" s="55" t="s">
        <v>151</v>
      </c>
      <c r="B57" t="s">
        <v>133</v>
      </c>
      <c r="C57" s="4" t="s">
        <v>62</v>
      </c>
      <c r="D57" s="4" t="s">
        <v>18</v>
      </c>
      <c r="E57" s="4" t="s">
        <v>61</v>
      </c>
      <c r="F57" s="4" t="s">
        <v>59</v>
      </c>
      <c r="G57" s="4" t="s">
        <v>3</v>
      </c>
      <c r="H57" s="4" t="s">
        <v>1</v>
      </c>
      <c r="I57" s="4" t="s">
        <v>1</v>
      </c>
      <c r="J57" s="4" t="s">
        <v>1</v>
      </c>
      <c r="K57" s="4" t="s">
        <v>80</v>
      </c>
      <c r="L57" s="12">
        <v>23.8</v>
      </c>
      <c r="M57" s="4" t="s">
        <v>1</v>
      </c>
      <c r="N57" s="4" t="s">
        <v>1</v>
      </c>
      <c r="O57" s="12">
        <v>94</v>
      </c>
      <c r="P57" s="4">
        <v>30</v>
      </c>
      <c r="Q57" s="12" t="s">
        <v>12</v>
      </c>
      <c r="R57" s="4">
        <v>24.5</v>
      </c>
      <c r="S57" s="12" t="s">
        <v>59</v>
      </c>
      <c r="T57" s="11" t="s">
        <v>137</v>
      </c>
      <c r="U57" s="4" t="s">
        <v>144</v>
      </c>
      <c r="V57" s="12" t="s">
        <v>59</v>
      </c>
      <c r="W57" s="4" t="s">
        <v>144</v>
      </c>
      <c r="X57" s="4" t="s">
        <v>63</v>
      </c>
      <c r="Y57" s="4" t="s">
        <v>63</v>
      </c>
      <c r="Z57" s="4" t="s">
        <v>63</v>
      </c>
      <c r="AA57" s="4" t="s">
        <v>63</v>
      </c>
      <c r="AB57" s="4" t="s">
        <v>3</v>
      </c>
      <c r="AC57" s="59" t="s">
        <v>164</v>
      </c>
      <c r="AD57" s="12" t="s">
        <v>56</v>
      </c>
      <c r="AE57" s="12" t="s">
        <v>3</v>
      </c>
      <c r="AF57" s="4">
        <v>0.2</v>
      </c>
    </row>
    <row r="58" spans="1:33" ht="14.5">
      <c r="A58" s="55" t="s">
        <v>152</v>
      </c>
      <c r="B58" t="s">
        <v>133</v>
      </c>
      <c r="C58" s="4" t="s">
        <v>62</v>
      </c>
      <c r="D58" s="4" t="s">
        <v>18</v>
      </c>
      <c r="E58" s="4" t="s">
        <v>61</v>
      </c>
      <c r="F58" s="4" t="s">
        <v>59</v>
      </c>
      <c r="G58" s="4" t="s">
        <v>3</v>
      </c>
      <c r="H58" s="4" t="s">
        <v>1</v>
      </c>
      <c r="I58" s="4" t="s">
        <v>1</v>
      </c>
      <c r="J58" s="4" t="s">
        <v>1</v>
      </c>
      <c r="K58" s="4" t="s">
        <v>80</v>
      </c>
      <c r="L58" s="12">
        <v>19.5</v>
      </c>
      <c r="M58" s="4" t="s">
        <v>1</v>
      </c>
      <c r="N58" s="4" t="s">
        <v>1</v>
      </c>
      <c r="O58" s="12">
        <v>94</v>
      </c>
      <c r="P58" s="4">
        <v>30</v>
      </c>
      <c r="Q58" s="12" t="s">
        <v>134</v>
      </c>
      <c r="R58" s="4">
        <v>24.5</v>
      </c>
      <c r="S58" s="12" t="s">
        <v>59</v>
      </c>
      <c r="T58" s="11" t="s">
        <v>137</v>
      </c>
      <c r="U58" s="4" t="s">
        <v>144</v>
      </c>
      <c r="V58" s="12" t="s">
        <v>59</v>
      </c>
      <c r="W58" s="4" t="s">
        <v>144</v>
      </c>
      <c r="X58" s="4" t="s">
        <v>3</v>
      </c>
      <c r="Y58" s="4" t="s">
        <v>44</v>
      </c>
      <c r="Z58" s="4" t="s">
        <v>3</v>
      </c>
      <c r="AA58" s="4">
        <v>86</v>
      </c>
      <c r="AB58" s="4" t="s">
        <v>3</v>
      </c>
      <c r="AC58" s="59" t="s">
        <v>164</v>
      </c>
      <c r="AD58" s="12" t="s">
        <v>56</v>
      </c>
      <c r="AE58" s="12" t="s">
        <v>3</v>
      </c>
      <c r="AF58" s="4">
        <v>0.2</v>
      </c>
    </row>
    <row r="59" spans="1:33" ht="14.5">
      <c r="A59" s="55" t="s">
        <v>153</v>
      </c>
      <c r="B59" t="s">
        <v>133</v>
      </c>
      <c r="C59" s="4" t="s">
        <v>62</v>
      </c>
      <c r="D59" s="4" t="s">
        <v>18</v>
      </c>
      <c r="E59" s="4" t="s">
        <v>61</v>
      </c>
      <c r="F59" s="4" t="s">
        <v>59</v>
      </c>
      <c r="G59" s="4" t="s">
        <v>3</v>
      </c>
      <c r="H59" s="4" t="s">
        <v>1</v>
      </c>
      <c r="I59" s="4" t="s">
        <v>1</v>
      </c>
      <c r="J59" s="4" t="s">
        <v>1</v>
      </c>
      <c r="K59" s="4" t="s">
        <v>80</v>
      </c>
      <c r="L59" s="12">
        <v>23.8</v>
      </c>
      <c r="M59" s="4" t="s">
        <v>1</v>
      </c>
      <c r="N59" s="4" t="s">
        <v>1</v>
      </c>
      <c r="O59" s="12">
        <v>94</v>
      </c>
      <c r="P59" s="4">
        <v>30</v>
      </c>
      <c r="Q59" s="12" t="s">
        <v>12</v>
      </c>
      <c r="R59" s="4">
        <v>24.5</v>
      </c>
      <c r="S59" s="12" t="s">
        <v>59</v>
      </c>
      <c r="T59" s="11" t="s">
        <v>137</v>
      </c>
      <c r="U59" s="4" t="s">
        <v>144</v>
      </c>
      <c r="V59" s="12" t="s">
        <v>59</v>
      </c>
      <c r="W59" s="4" t="s">
        <v>144</v>
      </c>
      <c r="X59" s="4" t="s">
        <v>63</v>
      </c>
      <c r="Y59" s="4" t="s">
        <v>63</v>
      </c>
      <c r="Z59" s="4" t="s">
        <v>63</v>
      </c>
      <c r="AA59" s="4" t="s">
        <v>63</v>
      </c>
      <c r="AB59" s="4" t="s">
        <v>3</v>
      </c>
      <c r="AC59" s="59" t="s">
        <v>164</v>
      </c>
      <c r="AD59" s="12" t="s">
        <v>56</v>
      </c>
      <c r="AE59" s="12" t="s">
        <v>3</v>
      </c>
      <c r="AF59" s="4">
        <v>0.2</v>
      </c>
    </row>
    <row r="60" spans="1:33" ht="14.5">
      <c r="A60" s="56" t="s">
        <v>154</v>
      </c>
      <c r="B60" t="s">
        <v>133</v>
      </c>
      <c r="C60" s="4" t="s">
        <v>62</v>
      </c>
      <c r="D60" s="4" t="s">
        <v>18</v>
      </c>
      <c r="E60" s="4" t="s">
        <v>61</v>
      </c>
      <c r="F60" s="4" t="s">
        <v>59</v>
      </c>
      <c r="G60" s="4" t="s">
        <v>3</v>
      </c>
      <c r="H60" s="4" t="s">
        <v>1</v>
      </c>
      <c r="I60" s="4" t="s">
        <v>1</v>
      </c>
      <c r="J60" s="4" t="s">
        <v>1</v>
      </c>
      <c r="K60" s="4" t="s">
        <v>80</v>
      </c>
      <c r="L60" s="4">
        <v>23.8</v>
      </c>
      <c r="M60" s="4" t="s">
        <v>1</v>
      </c>
      <c r="N60" s="4" t="s">
        <v>1</v>
      </c>
      <c r="O60" s="12">
        <v>94</v>
      </c>
      <c r="P60" s="4">
        <v>30</v>
      </c>
      <c r="Q60" s="12" t="s">
        <v>12</v>
      </c>
      <c r="R60" s="4">
        <v>24.5</v>
      </c>
      <c r="S60" s="12" t="s">
        <v>59</v>
      </c>
      <c r="T60" s="11" t="s">
        <v>137</v>
      </c>
      <c r="U60" s="4" t="s">
        <v>144</v>
      </c>
      <c r="V60" s="12" t="s">
        <v>59</v>
      </c>
      <c r="W60" s="4" t="s">
        <v>144</v>
      </c>
      <c r="X60" s="4" t="s">
        <v>63</v>
      </c>
      <c r="Y60" s="4" t="s">
        <v>63</v>
      </c>
      <c r="Z60" s="4" t="s">
        <v>63</v>
      </c>
      <c r="AA60" s="4" t="s">
        <v>63</v>
      </c>
      <c r="AB60" s="4" t="s">
        <v>3</v>
      </c>
      <c r="AC60" s="59" t="s">
        <v>164</v>
      </c>
      <c r="AD60" s="12" t="s">
        <v>56</v>
      </c>
      <c r="AE60" s="12" t="s">
        <v>3</v>
      </c>
      <c r="AF60" s="4">
        <v>0.2</v>
      </c>
    </row>
    <row r="61" spans="1:33" ht="14.5">
      <c r="A61" s="56" t="s">
        <v>155</v>
      </c>
      <c r="B61" t="s">
        <v>133</v>
      </c>
      <c r="C61" s="4" t="s">
        <v>62</v>
      </c>
      <c r="D61" s="4" t="s">
        <v>18</v>
      </c>
      <c r="E61" s="4" t="s">
        <v>61</v>
      </c>
      <c r="F61" s="4" t="s">
        <v>59</v>
      </c>
      <c r="G61" s="4" t="s">
        <v>3</v>
      </c>
      <c r="H61" s="4" t="s">
        <v>1</v>
      </c>
      <c r="I61" s="4" t="s">
        <v>1</v>
      </c>
      <c r="J61" s="4" t="s">
        <v>1</v>
      </c>
      <c r="K61" s="4" t="s">
        <v>80</v>
      </c>
      <c r="L61" s="4">
        <v>33.6</v>
      </c>
      <c r="M61" s="4" t="s">
        <v>1</v>
      </c>
      <c r="N61" s="4" t="s">
        <v>1</v>
      </c>
      <c r="O61" s="12">
        <v>94</v>
      </c>
      <c r="P61" s="4">
        <v>30</v>
      </c>
      <c r="Q61" s="12" t="s">
        <v>12</v>
      </c>
      <c r="R61" s="4">
        <v>33.6</v>
      </c>
      <c r="S61" s="12" t="s">
        <v>59</v>
      </c>
      <c r="T61" s="11" t="s">
        <v>137</v>
      </c>
      <c r="U61" s="4" t="s">
        <v>144</v>
      </c>
      <c r="V61" s="12" t="s">
        <v>59</v>
      </c>
      <c r="W61" s="4" t="s">
        <v>144</v>
      </c>
      <c r="X61" s="4" t="s">
        <v>63</v>
      </c>
      <c r="Y61" s="4" t="s">
        <v>63</v>
      </c>
      <c r="Z61" s="4" t="s">
        <v>63</v>
      </c>
      <c r="AA61" s="4" t="s">
        <v>63</v>
      </c>
      <c r="AB61" s="4" t="s">
        <v>3</v>
      </c>
      <c r="AC61" s="59" t="s">
        <v>165</v>
      </c>
      <c r="AD61" s="12" t="s">
        <v>56</v>
      </c>
      <c r="AE61" s="12" t="s">
        <v>3</v>
      </c>
      <c r="AF61" s="4">
        <v>0.2</v>
      </c>
    </row>
    <row r="62" spans="1:33" ht="14.5">
      <c r="A62" s="56" t="s">
        <v>156</v>
      </c>
      <c r="B62" t="s">
        <v>133</v>
      </c>
      <c r="C62" s="4" t="s">
        <v>62</v>
      </c>
      <c r="D62" s="4" t="s">
        <v>18</v>
      </c>
      <c r="E62" s="4" t="s">
        <v>61</v>
      </c>
      <c r="F62" s="4" t="s">
        <v>59</v>
      </c>
      <c r="G62" s="4" t="s">
        <v>3</v>
      </c>
      <c r="H62" s="4" t="s">
        <v>1</v>
      </c>
      <c r="I62" s="4" t="s">
        <v>1</v>
      </c>
      <c r="J62" s="4" t="s">
        <v>1</v>
      </c>
      <c r="K62" s="4" t="s">
        <v>80</v>
      </c>
      <c r="L62" s="4">
        <v>42.63</v>
      </c>
      <c r="M62" s="4" t="s">
        <v>1</v>
      </c>
      <c r="N62" s="4" t="s">
        <v>1</v>
      </c>
      <c r="O62" s="12">
        <v>94</v>
      </c>
      <c r="P62" s="4">
        <v>30</v>
      </c>
      <c r="Q62" s="12" t="s">
        <v>12</v>
      </c>
      <c r="R62" s="4">
        <v>42.63</v>
      </c>
      <c r="S62" s="12" t="s">
        <v>59</v>
      </c>
      <c r="T62" s="11" t="s">
        <v>137</v>
      </c>
      <c r="U62" s="4" t="s">
        <v>144</v>
      </c>
      <c r="V62" s="12" t="s">
        <v>59</v>
      </c>
      <c r="W62" s="4" t="s">
        <v>144</v>
      </c>
      <c r="X62" s="4" t="s">
        <v>63</v>
      </c>
      <c r="Y62" s="4" t="s">
        <v>63</v>
      </c>
      <c r="Z62" s="4" t="s">
        <v>63</v>
      </c>
      <c r="AA62" s="4" t="s">
        <v>63</v>
      </c>
      <c r="AB62" s="4" t="s">
        <v>3</v>
      </c>
      <c r="AC62" s="59" t="s">
        <v>51</v>
      </c>
      <c r="AD62" s="12" t="s">
        <v>56</v>
      </c>
      <c r="AE62" s="12" t="s">
        <v>3</v>
      </c>
      <c r="AF62" s="4">
        <v>0.2</v>
      </c>
    </row>
    <row r="63" spans="1:33" ht="14.5">
      <c r="A63" s="55" t="s">
        <v>157</v>
      </c>
      <c r="B63" t="s">
        <v>133</v>
      </c>
      <c r="C63" s="4" t="s">
        <v>62</v>
      </c>
      <c r="D63" s="4" t="s">
        <v>18</v>
      </c>
      <c r="E63" s="4" t="s">
        <v>61</v>
      </c>
      <c r="F63" s="4" t="s">
        <v>59</v>
      </c>
      <c r="G63" s="4" t="s">
        <v>3</v>
      </c>
      <c r="H63" s="4" t="s">
        <v>1</v>
      </c>
      <c r="I63" s="4" t="s">
        <v>1</v>
      </c>
      <c r="J63" s="4" t="s">
        <v>1</v>
      </c>
      <c r="K63" s="4" t="s">
        <v>80</v>
      </c>
      <c r="L63" s="4">
        <v>23.8</v>
      </c>
      <c r="M63" s="4" t="s">
        <v>1</v>
      </c>
      <c r="N63" s="4" t="s">
        <v>1</v>
      </c>
      <c r="O63" s="12">
        <v>94</v>
      </c>
      <c r="P63" s="4">
        <v>30</v>
      </c>
      <c r="Q63" s="12" t="s">
        <v>12</v>
      </c>
      <c r="R63" s="4">
        <v>24.5</v>
      </c>
      <c r="S63" s="12" t="s">
        <v>59</v>
      </c>
      <c r="T63" s="11" t="s">
        <v>137</v>
      </c>
      <c r="U63" s="4" t="s">
        <v>144</v>
      </c>
      <c r="V63" s="12" t="s">
        <v>59</v>
      </c>
      <c r="W63" s="4" t="s">
        <v>144</v>
      </c>
      <c r="X63" s="4" t="s">
        <v>63</v>
      </c>
      <c r="Y63" s="4" t="s">
        <v>63</v>
      </c>
      <c r="Z63" s="4" t="s">
        <v>63</v>
      </c>
      <c r="AA63" s="4" t="s">
        <v>63</v>
      </c>
      <c r="AB63" s="4" t="s">
        <v>3</v>
      </c>
      <c r="AC63" s="59" t="s">
        <v>164</v>
      </c>
      <c r="AD63" s="12" t="s">
        <v>56</v>
      </c>
      <c r="AE63" s="12" t="s">
        <v>3</v>
      </c>
      <c r="AF63" s="4">
        <v>0.2</v>
      </c>
    </row>
    <row r="64" spans="1:33" ht="14.5">
      <c r="A64" s="55" t="s">
        <v>158</v>
      </c>
      <c r="B64" t="s">
        <v>133</v>
      </c>
      <c r="C64" s="4" t="s">
        <v>62</v>
      </c>
      <c r="D64" s="4" t="s">
        <v>18</v>
      </c>
      <c r="E64" s="4" t="s">
        <v>61</v>
      </c>
      <c r="F64" s="4" t="s">
        <v>59</v>
      </c>
      <c r="G64" s="4" t="s">
        <v>3</v>
      </c>
      <c r="H64" s="4" t="s">
        <v>1</v>
      </c>
      <c r="I64" s="4" t="s">
        <v>1</v>
      </c>
      <c r="J64" s="4" t="s">
        <v>1</v>
      </c>
      <c r="K64" s="4" t="s">
        <v>80</v>
      </c>
      <c r="L64" s="4">
        <v>33.6</v>
      </c>
      <c r="M64" s="4" t="s">
        <v>1</v>
      </c>
      <c r="N64" s="4" t="s">
        <v>1</v>
      </c>
      <c r="O64" s="12">
        <v>94</v>
      </c>
      <c r="P64" s="4">
        <v>30</v>
      </c>
      <c r="Q64" s="12" t="s">
        <v>12</v>
      </c>
      <c r="R64" s="4">
        <v>33.6</v>
      </c>
      <c r="S64" s="12" t="s">
        <v>59</v>
      </c>
      <c r="T64" s="11" t="s">
        <v>137</v>
      </c>
      <c r="U64" s="4" t="s">
        <v>144</v>
      </c>
      <c r="V64" s="12" t="s">
        <v>59</v>
      </c>
      <c r="W64" s="4" t="s">
        <v>144</v>
      </c>
      <c r="X64" s="4" t="s">
        <v>63</v>
      </c>
      <c r="Y64" s="4" t="s">
        <v>63</v>
      </c>
      <c r="Z64" s="4" t="s">
        <v>63</v>
      </c>
      <c r="AA64" s="4" t="s">
        <v>63</v>
      </c>
      <c r="AB64" s="4" t="s">
        <v>3</v>
      </c>
      <c r="AC64" s="59" t="s">
        <v>166</v>
      </c>
      <c r="AD64" s="12" t="s">
        <v>56</v>
      </c>
      <c r="AE64" s="12" t="s">
        <v>3</v>
      </c>
      <c r="AF64" s="4">
        <v>0.2</v>
      </c>
    </row>
    <row r="65" spans="1:32" ht="14.5">
      <c r="A65" s="56" t="s">
        <v>159</v>
      </c>
      <c r="B65" t="s">
        <v>133</v>
      </c>
      <c r="C65" s="4" t="s">
        <v>62</v>
      </c>
      <c r="D65" s="4" t="s">
        <v>18</v>
      </c>
      <c r="E65" s="4" t="s">
        <v>61</v>
      </c>
      <c r="F65" s="4" t="s">
        <v>59</v>
      </c>
      <c r="G65" s="4" t="s">
        <v>3</v>
      </c>
      <c r="H65" s="4" t="s">
        <v>1</v>
      </c>
      <c r="I65" s="4" t="s">
        <v>1</v>
      </c>
      <c r="J65" s="4" t="s">
        <v>1</v>
      </c>
      <c r="K65" s="4" t="s">
        <v>80</v>
      </c>
      <c r="L65" s="4">
        <v>19.5</v>
      </c>
      <c r="M65" s="4" t="s">
        <v>1</v>
      </c>
      <c r="N65" s="4" t="s">
        <v>1</v>
      </c>
      <c r="O65" s="12">
        <v>94</v>
      </c>
      <c r="P65" s="4">
        <v>30</v>
      </c>
      <c r="Q65" s="12" t="s">
        <v>134</v>
      </c>
      <c r="R65" s="4">
        <v>29.5</v>
      </c>
      <c r="S65" s="12" t="s">
        <v>59</v>
      </c>
      <c r="T65" s="11" t="s">
        <v>137</v>
      </c>
      <c r="U65" s="4" t="s">
        <v>144</v>
      </c>
      <c r="V65" s="12" t="s">
        <v>59</v>
      </c>
      <c r="W65" s="4" t="s">
        <v>144</v>
      </c>
      <c r="X65" s="4" t="s">
        <v>3</v>
      </c>
      <c r="Y65" s="4" t="s">
        <v>44</v>
      </c>
      <c r="Z65" s="4" t="s">
        <v>3</v>
      </c>
      <c r="AA65" s="4">
        <v>86</v>
      </c>
      <c r="AB65" s="4" t="s">
        <v>3</v>
      </c>
      <c r="AC65" s="59" t="s">
        <v>73</v>
      </c>
      <c r="AD65" s="12" t="s">
        <v>56</v>
      </c>
      <c r="AE65" s="12" t="s">
        <v>3</v>
      </c>
      <c r="AF65" s="4">
        <v>0.2</v>
      </c>
    </row>
    <row r="66" spans="1:32" ht="14.5">
      <c r="A66" s="56" t="s">
        <v>160</v>
      </c>
      <c r="B66" t="s">
        <v>133</v>
      </c>
      <c r="C66" s="4" t="s">
        <v>62</v>
      </c>
      <c r="D66" s="4" t="s">
        <v>18</v>
      </c>
      <c r="E66" s="4" t="s">
        <v>61</v>
      </c>
      <c r="F66" s="4" t="s">
        <v>59</v>
      </c>
      <c r="G66" s="4" t="s">
        <v>3</v>
      </c>
      <c r="H66" s="4" t="s">
        <v>1</v>
      </c>
      <c r="I66" s="4" t="s">
        <v>1</v>
      </c>
      <c r="J66" s="4" t="s">
        <v>1</v>
      </c>
      <c r="K66" s="4" t="s">
        <v>80</v>
      </c>
      <c r="L66" s="4">
        <v>29.6</v>
      </c>
      <c r="M66" s="4" t="s">
        <v>1</v>
      </c>
      <c r="N66" s="4" t="s">
        <v>1</v>
      </c>
      <c r="O66" s="12">
        <v>94</v>
      </c>
      <c r="P66" s="4">
        <v>30</v>
      </c>
      <c r="Q66" s="12" t="s">
        <v>134</v>
      </c>
      <c r="R66" s="4">
        <v>33.6</v>
      </c>
      <c r="S66" s="12" t="s">
        <v>59</v>
      </c>
      <c r="T66" s="11" t="s">
        <v>137</v>
      </c>
      <c r="U66" s="4" t="s">
        <v>144</v>
      </c>
      <c r="V66" s="12" t="s">
        <v>59</v>
      </c>
      <c r="W66" s="4" t="s">
        <v>144</v>
      </c>
      <c r="X66" s="4" t="s">
        <v>3</v>
      </c>
      <c r="Y66" s="4" t="s">
        <v>44</v>
      </c>
      <c r="Z66" s="4" t="s">
        <v>3</v>
      </c>
      <c r="AA66" s="4">
        <v>86</v>
      </c>
      <c r="AB66" s="4" t="s">
        <v>3</v>
      </c>
      <c r="AC66" s="59" t="s">
        <v>165</v>
      </c>
      <c r="AD66" s="12" t="s">
        <v>56</v>
      </c>
      <c r="AE66" s="12" t="s">
        <v>3</v>
      </c>
      <c r="AF66" s="4">
        <v>0.2</v>
      </c>
    </row>
    <row r="67" spans="1:32" ht="14.5">
      <c r="A67" s="55" t="s">
        <v>161</v>
      </c>
      <c r="B67" t="s">
        <v>133</v>
      </c>
      <c r="C67" s="4" t="s">
        <v>62</v>
      </c>
      <c r="D67" s="4" t="s">
        <v>18</v>
      </c>
      <c r="E67" s="4" t="s">
        <v>61</v>
      </c>
      <c r="F67" s="4" t="s">
        <v>59</v>
      </c>
      <c r="G67" s="4" t="s">
        <v>3</v>
      </c>
      <c r="H67" s="4" t="s">
        <v>1</v>
      </c>
      <c r="I67" s="4" t="s">
        <v>1</v>
      </c>
      <c r="J67" s="4" t="s">
        <v>1</v>
      </c>
      <c r="K67" s="4" t="s">
        <v>80</v>
      </c>
      <c r="L67" s="4">
        <v>29.6</v>
      </c>
      <c r="M67" s="4" t="s">
        <v>1</v>
      </c>
      <c r="N67" s="4" t="s">
        <v>1</v>
      </c>
      <c r="O67" s="12">
        <v>94</v>
      </c>
      <c r="P67" s="4">
        <v>30</v>
      </c>
      <c r="Q67" s="12" t="s">
        <v>134</v>
      </c>
      <c r="R67" s="4">
        <v>33.6</v>
      </c>
      <c r="S67" s="12" t="s">
        <v>59</v>
      </c>
      <c r="T67" s="11" t="s">
        <v>137</v>
      </c>
      <c r="U67" s="4" t="s">
        <v>144</v>
      </c>
      <c r="V67" s="12" t="s">
        <v>59</v>
      </c>
      <c r="W67" s="4" t="s">
        <v>144</v>
      </c>
      <c r="X67" s="4" t="s">
        <v>3</v>
      </c>
      <c r="Y67" s="4" t="s">
        <v>44</v>
      </c>
      <c r="Z67" s="4" t="s">
        <v>3</v>
      </c>
      <c r="AA67" s="4">
        <v>86</v>
      </c>
      <c r="AB67" s="4" t="s">
        <v>3</v>
      </c>
      <c r="AC67" s="59" t="s">
        <v>165</v>
      </c>
      <c r="AD67" s="12" t="s">
        <v>56</v>
      </c>
      <c r="AE67" s="12" t="s">
        <v>3</v>
      </c>
      <c r="AF67" s="4">
        <v>0.2</v>
      </c>
    </row>
    <row r="68" spans="1:32" ht="14.5">
      <c r="A68" s="55" t="s">
        <v>162</v>
      </c>
      <c r="B68" t="s">
        <v>133</v>
      </c>
      <c r="C68" s="4" t="s">
        <v>62</v>
      </c>
      <c r="D68" s="4" t="s">
        <v>18</v>
      </c>
      <c r="E68" s="4" t="s">
        <v>61</v>
      </c>
      <c r="F68" s="4" t="s">
        <v>59</v>
      </c>
      <c r="G68" s="4" t="s">
        <v>3</v>
      </c>
      <c r="H68" s="4" t="s">
        <v>1</v>
      </c>
      <c r="I68" s="4" t="s">
        <v>1</v>
      </c>
      <c r="J68" s="4" t="s">
        <v>1</v>
      </c>
      <c r="K68" s="4" t="s">
        <v>80</v>
      </c>
      <c r="L68" s="4">
        <v>29.6</v>
      </c>
      <c r="M68" s="4" t="s">
        <v>1</v>
      </c>
      <c r="N68" s="4" t="s">
        <v>1</v>
      </c>
      <c r="O68" s="12">
        <v>94</v>
      </c>
      <c r="P68" s="4">
        <v>30</v>
      </c>
      <c r="Q68" s="12" t="s">
        <v>134</v>
      </c>
      <c r="R68" s="4">
        <v>47.82</v>
      </c>
      <c r="S68" s="12" t="s">
        <v>59</v>
      </c>
      <c r="T68" s="11" t="s">
        <v>137</v>
      </c>
      <c r="U68" s="4" t="s">
        <v>144</v>
      </c>
      <c r="V68" s="12" t="s">
        <v>59</v>
      </c>
      <c r="W68" s="4" t="s">
        <v>144</v>
      </c>
      <c r="X68" s="4" t="s">
        <v>3</v>
      </c>
      <c r="Y68" s="4" t="s">
        <v>44</v>
      </c>
      <c r="Z68" s="4" t="s">
        <v>3</v>
      </c>
      <c r="AA68" s="4">
        <v>86</v>
      </c>
      <c r="AB68" s="4" t="s">
        <v>3</v>
      </c>
      <c r="AC68" s="59" t="s">
        <v>140</v>
      </c>
      <c r="AD68" s="12" t="s">
        <v>56</v>
      </c>
      <c r="AE68" s="12" t="s">
        <v>3</v>
      </c>
      <c r="AF68" s="4">
        <v>0.2</v>
      </c>
    </row>
    <row r="69" spans="1:32" ht="14.5">
      <c r="A69" s="55" t="s">
        <v>163</v>
      </c>
      <c r="B69" t="s">
        <v>133</v>
      </c>
      <c r="C69" s="4" t="s">
        <v>62</v>
      </c>
      <c r="D69" s="4" t="s">
        <v>18</v>
      </c>
      <c r="E69" s="4" t="s">
        <v>61</v>
      </c>
      <c r="F69" s="4" t="s">
        <v>59</v>
      </c>
      <c r="G69" s="4" t="s">
        <v>3</v>
      </c>
      <c r="H69" s="4" t="s">
        <v>1</v>
      </c>
      <c r="I69" s="4" t="s">
        <v>1</v>
      </c>
      <c r="J69" s="4" t="s">
        <v>1</v>
      </c>
      <c r="K69" s="4" t="s">
        <v>80</v>
      </c>
      <c r="L69" s="4">
        <v>29.6</v>
      </c>
      <c r="M69" s="4" t="s">
        <v>1</v>
      </c>
      <c r="N69" s="4" t="s">
        <v>1</v>
      </c>
      <c r="O69" s="12">
        <v>94</v>
      </c>
      <c r="P69" s="4">
        <v>30</v>
      </c>
      <c r="Q69" s="12" t="s">
        <v>134</v>
      </c>
      <c r="R69" s="4">
        <v>47.82</v>
      </c>
      <c r="S69" s="12" t="s">
        <v>59</v>
      </c>
      <c r="T69" s="11" t="s">
        <v>137</v>
      </c>
      <c r="U69" s="4" t="s">
        <v>144</v>
      </c>
      <c r="V69" s="12" t="s">
        <v>59</v>
      </c>
      <c r="W69" s="4" t="s">
        <v>144</v>
      </c>
      <c r="X69" s="4" t="s">
        <v>3</v>
      </c>
      <c r="Y69" s="4" t="s">
        <v>44</v>
      </c>
      <c r="Z69" s="4" t="s">
        <v>3</v>
      </c>
      <c r="AA69" s="4">
        <v>86</v>
      </c>
      <c r="AB69" s="4" t="s">
        <v>3</v>
      </c>
      <c r="AC69" s="59" t="s">
        <v>140</v>
      </c>
      <c r="AD69" s="12" t="s">
        <v>56</v>
      </c>
      <c r="AE69" s="12" t="s">
        <v>3</v>
      </c>
      <c r="AF69" s="4">
        <v>0.2</v>
      </c>
    </row>
  </sheetData>
  <mergeCells count="3">
    <mergeCell ref="C3:Z3"/>
    <mergeCell ref="AD3:AG3"/>
    <mergeCell ref="AH3:A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2019-04-03T11:08:08Z</cp:lastPrinted>
  <dcterms:created xsi:type="dcterms:W3CDTF">2018-04-13T09:50:30Z</dcterms:created>
  <dcterms:modified xsi:type="dcterms:W3CDTF">2024-05-27T07:26:08Z</dcterms:modified>
</cp:coreProperties>
</file>