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Misc\PRM_MKR\2019_ Stavingscertificaat\2018\Draft\"/>
    </mc:Choice>
  </mc:AlternateContent>
  <workbookProtection workbookPassword="95D2" lockStructure="1"/>
  <bookViews>
    <workbookView xWindow="0" yWindow="0" windowWidth="28800" windowHeight="10815"/>
  </bookViews>
  <sheets>
    <sheet name="français" sheetId="1" r:id="rId1"/>
    <sheet name="Blad2" sheetId="2" state="hidden" r:id="rId2"/>
  </sheets>
  <definedNames>
    <definedName name="_xlnm._FilterDatabase" localSheetId="1" hidden="1">Blad2!$A$4:$AX$16</definedName>
    <definedName name="_xlnm.Print_Area" localSheetId="0">français!$A$1:$Q$113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5" i="1" l="1"/>
  <c r="K82" i="1" l="1"/>
  <c r="K66" i="1" l="1"/>
  <c r="K20" i="1"/>
  <c r="R17" i="1" l="1"/>
  <c r="K15" i="1" l="1"/>
  <c r="K83" i="1" l="1"/>
  <c r="K70" i="1" l="1"/>
  <c r="K86" i="1"/>
  <c r="K71" i="1" l="1"/>
  <c r="K81" i="1" l="1"/>
  <c r="M82" i="1"/>
  <c r="K84" i="1"/>
  <c r="K87" i="1"/>
  <c r="K88" i="1"/>
  <c r="K89" i="1"/>
  <c r="K90" i="1"/>
  <c r="K52" i="1"/>
  <c r="K46" i="1" l="1"/>
  <c r="K48" i="1"/>
  <c r="K36" i="1" l="1"/>
  <c r="M36" i="1" s="1"/>
  <c r="K78" i="1" l="1"/>
  <c r="K94" i="1" l="1"/>
  <c r="K80" i="1"/>
  <c r="K53" i="1"/>
  <c r="AA7" i="2" l="1"/>
  <c r="AA8" i="2"/>
  <c r="AA9" i="2"/>
  <c r="AA10" i="2"/>
  <c r="AA11" i="2"/>
  <c r="AA12" i="2"/>
  <c r="AA13" i="2"/>
  <c r="AA14" i="2"/>
  <c r="AA15" i="2"/>
  <c r="AA16" i="2"/>
  <c r="AA6" i="2"/>
  <c r="K49" i="1" l="1"/>
  <c r="K45" i="1"/>
  <c r="K44" i="1"/>
  <c r="K43" i="1"/>
  <c r="K41" i="1"/>
  <c r="K37" i="1"/>
  <c r="M37" i="1" s="1"/>
  <c r="K35" i="1"/>
  <c r="K34" i="1"/>
  <c r="K33" i="1"/>
  <c r="K32" i="1"/>
  <c r="K28" i="1"/>
  <c r="K26" i="1"/>
  <c r="K25" i="1"/>
  <c r="K22" i="1"/>
  <c r="K21" i="1"/>
  <c r="K19" i="1"/>
  <c r="K18" i="1"/>
  <c r="K67" i="1" s="1"/>
  <c r="K14" i="1"/>
  <c r="M32" i="1" l="1"/>
  <c r="K76" i="1" l="1"/>
  <c r="K75" i="1"/>
  <c r="K72" i="1"/>
  <c r="K68" i="1"/>
  <c r="K69" i="1"/>
  <c r="K60" i="1" l="1"/>
  <c r="K56" i="1"/>
  <c r="K55" i="1"/>
</calcChain>
</file>

<file path=xl/sharedStrings.xml><?xml version="1.0" encoding="utf-8"?>
<sst xmlns="http://schemas.openxmlformats.org/spreadsheetml/2006/main" count="515" uniqueCount="121">
  <si>
    <t>Hulpenergie circulatiepompen</t>
  </si>
  <si>
    <t>EEI</t>
  </si>
  <si>
    <t>Verwarming</t>
  </si>
  <si>
    <t>Sanitair Warm Water</t>
  </si>
  <si>
    <t>Product ID</t>
  </si>
  <si>
    <t>Bosch</t>
  </si>
  <si>
    <t>Naam pomp</t>
  </si>
  <si>
    <t>70W</t>
  </si>
  <si>
    <t>Vermogen in kW</t>
  </si>
  <si>
    <t>XL</t>
  </si>
  <si>
    <t>OlioCondens 8000F-19</t>
  </si>
  <si>
    <t>OlioCondens 8000F-27</t>
  </si>
  <si>
    <t>Suprapur O KUB 19-4</t>
  </si>
  <si>
    <t>Suprapur O KUB 27-4</t>
  </si>
  <si>
    <t>OlioCondens 7000F-18</t>
  </si>
  <si>
    <t>OlioCondens 7000F-22</t>
  </si>
  <si>
    <t>OlioCondens 7000F-30</t>
  </si>
  <si>
    <t>OlioCondens 7000F-35</t>
  </si>
  <si>
    <t>OlioCondens 7000F-49</t>
  </si>
  <si>
    <t>OlioCondens 2500FT-25</t>
  </si>
  <si>
    <t>OlioCondens 2500FT-32</t>
  </si>
  <si>
    <t>EPB data 2018 Bosch stookolieketels</t>
  </si>
  <si>
    <t>Opslagcapaciteit &gt; 500L</t>
  </si>
  <si>
    <t>Ce certificat est valable à partir du 01/01/2018.</t>
  </si>
  <si>
    <t>CHAUFFAGE</t>
  </si>
  <si>
    <t>EAU CHAUDE SANITAIRE</t>
  </si>
  <si>
    <t>Type de chauffage :</t>
  </si>
  <si>
    <t>Systèmes de production de chaleur :</t>
  </si>
  <si>
    <t>Nom :</t>
  </si>
  <si>
    <t>Type de producteur :</t>
  </si>
  <si>
    <t>Marque du produit :</t>
  </si>
  <si>
    <t>Type de générateur :</t>
  </si>
  <si>
    <t>Vecteur énergétique :</t>
  </si>
  <si>
    <t>Mise sur le marché antérieure au 26/9/2015 :</t>
  </si>
  <si>
    <t>Générateur utilisant des combustibles produits principalement par biomasse :</t>
  </si>
  <si>
    <t>Puissance nominale &gt; 400 kW :</t>
  </si>
  <si>
    <t xml:space="preserve">(!) Pour les générateurs de ce type, la Réglementation PEB utilise les données venant du Règlement Ecodesign n° 813/2013. </t>
  </si>
  <si>
    <t>Puissance (nominale ou thermique) :</t>
  </si>
  <si>
    <t>Valeur par défaut pour le rendement :</t>
  </si>
  <si>
    <t>Hors du volume protégé :</t>
  </si>
  <si>
    <t>Chaudière maintenue en température :</t>
  </si>
  <si>
    <t>Rendement à 30% de charge (par rapport au PCS) :</t>
  </si>
  <si>
    <t>Température de retour à 30% de charge :</t>
  </si>
  <si>
    <t>Auxiliaires :</t>
  </si>
  <si>
    <t>Auxiliaires de production</t>
  </si>
  <si>
    <t>Vannes gaz et/ou des ventilateurs présents :</t>
  </si>
  <si>
    <t>Auxiliaires de distribution locaux</t>
  </si>
  <si>
    <t>Introduction directe de la puissance installée :</t>
  </si>
  <si>
    <t>Puissance installée :</t>
  </si>
  <si>
    <t>Type de circulateur :</t>
  </si>
  <si>
    <t>EEI connu :</t>
  </si>
  <si>
    <t>Type d'ECS :</t>
  </si>
  <si>
    <t>Configuration du stockage ou de l'échangeur :</t>
  </si>
  <si>
    <t>Appareil à combustion collectif :</t>
  </si>
  <si>
    <t>Plage de puissance :</t>
  </si>
  <si>
    <t>Profil de soutirage déclaré connu :</t>
  </si>
  <si>
    <t>Profil :</t>
  </si>
  <si>
    <t>Efficacité énergétique connue :</t>
  </si>
  <si>
    <t>Efficacité énergétique :</t>
  </si>
  <si>
    <t>Auxiliaires de production :</t>
  </si>
  <si>
    <t>Vannes gaz et/ou ventilateurs présents :</t>
  </si>
  <si>
    <t>Type d'appareil :</t>
  </si>
  <si>
    <t>Avec stockage de chaleur (pas instantané) :</t>
  </si>
  <si>
    <t>Type de chauffage</t>
  </si>
  <si>
    <t>Type de producteur</t>
  </si>
  <si>
    <t>Type de générateur</t>
  </si>
  <si>
    <t>Chaudière à eau chaude à condensation</t>
  </si>
  <si>
    <t>Mazout</t>
  </si>
  <si>
    <t>Vecteur énergétique</t>
  </si>
  <si>
    <t>Mise sur le marché antérieure au 26/09/2015</t>
  </si>
  <si>
    <t>Non</t>
  </si>
  <si>
    <t>Générateur utilisant des combustibles produits principalement par biomasse</t>
  </si>
  <si>
    <r>
      <t xml:space="preserve">Puissance nominale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</si>
  <si>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Valeur par défaut pour le rendement</t>
  </si>
  <si>
    <t>Hors du volume protégé</t>
  </si>
  <si>
    <t>Chaudière maintenue en température</t>
  </si>
  <si>
    <t>Rendement à 30% de charge (par rapport au PCS) en %</t>
  </si>
  <si>
    <t>température de retour à 30 % de charge</t>
  </si>
  <si>
    <t>Vannes gaz et/ou des ventilateurs présents</t>
  </si>
  <si>
    <t>Oui</t>
  </si>
  <si>
    <t>Pompe 1</t>
  </si>
  <si>
    <t>Introduction directe de la puissance installée</t>
  </si>
  <si>
    <t>Puissance installée</t>
  </si>
  <si>
    <t>Type de circulateur</t>
  </si>
  <si>
    <t>EEI connu</t>
  </si>
  <si>
    <t>Type d'ECS</t>
  </si>
  <si>
    <t>Nom</t>
  </si>
  <si>
    <t>Type d'appareil</t>
  </si>
  <si>
    <t>Chaudière</t>
  </si>
  <si>
    <t>Non applicable</t>
  </si>
  <si>
    <t>Configuration du stockage ou de l'échangeur</t>
  </si>
  <si>
    <t>Appareil à combustion collectif</t>
  </si>
  <si>
    <t>Plage de puissance</t>
  </si>
  <si>
    <t>Avec stockage de chaleur</t>
  </si>
  <si>
    <t>Profil de soutirage déclaré connu</t>
  </si>
  <si>
    <t>Profil</t>
  </si>
  <si>
    <t>Efficacité énergétique</t>
  </si>
  <si>
    <t>Générateur de chaleur avec ballon séparé ou avec échangeur externe</t>
  </si>
  <si>
    <t>Type de stockage</t>
  </si>
  <si>
    <t>Marque du produit</t>
  </si>
  <si>
    <t>Puissance (nominale ou thermique)</t>
  </si>
  <si>
    <t>Appareil à combustion pour ECS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</si>
  <si>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</si>
  <si>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Présence d'un échangeur interne (production instantanée)</t>
  </si>
  <si>
    <t>Température constante :</t>
  </si>
  <si>
    <t>Température constante</t>
  </si>
  <si>
    <t>Type d'échangeur :</t>
  </si>
  <si>
    <t>Avec régulation marche/arrêt</t>
  </si>
  <si>
    <t>Product-ID :</t>
  </si>
  <si>
    <t>Plusieurs systèmes de production :</t>
  </si>
  <si>
    <t>Plusieurs systèmes de production</t>
  </si>
  <si>
    <t>-</t>
  </si>
  <si>
    <t>À remplir par le certificateur</t>
  </si>
  <si>
    <t>À remplir oui/non par le certificateur</t>
  </si>
  <si>
    <t>Sélectionnez votre chaudière ici</t>
  </si>
  <si>
    <t>EEI :</t>
  </si>
  <si>
    <t>Application d'Ecodesign ECS.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</si>
  <si>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Arial"/>
        <family val="2"/>
      </rPr>
      <t>70 kW</t>
    </r>
  </si>
  <si>
    <t>Application d'EcoDesign chauffage</t>
  </si>
  <si>
    <t>Type stockage :</t>
  </si>
  <si>
    <t>Type d'échangeur: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</si>
</sst>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0" fillId="2" borderId="0" xfId="0" applyFont="1" applyFill="1" applyAlignment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vertical="center"/>
      <protection hidden="1"/>
    </xf>
    <xf numFmtId="0" fontId="10" fillId="0" borderId="0" xfId="0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10" fontId="0" fillId="0" borderId="0" xfId="0" applyNumberFormat="1"/>
    <xf numFmtId="10" fontId="8" fillId="0" borderId="0" xfId="0" applyNumberFormat="1" applyFont="1" applyAlignment="1">
      <alignment horizontal="center"/>
    </xf>
    <xf numFmtId="0" fontId="0" fillId="0" borderId="0" xfId="0" applyNumberFormat="1"/>
    <xf numFmtId="0" fontId="0" fillId="0" borderId="0" xfId="0" applyFont="1" applyAlignment="1" applyProtection="1">
      <alignment vertical="center"/>
      <protection hidden="1"/>
    </xf>
    <xf numFmtId="0" fontId="8" fillId="0" borderId="0" xfId="0" applyFont="1" applyFill="1" applyAlignment="1">
      <alignment horizontal="center"/>
    </xf>
    <xf numFmtId="0" fontId="0" fillId="0" borderId="0" xfId="0" applyFill="1"/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164" fontId="1" fillId="2" borderId="0" xfId="0" applyNumberFormat="1" applyFont="1" applyFill="1" applyAlignment="1" applyProtection="1">
      <alignment vertical="center"/>
      <protection hidden="1"/>
    </xf>
    <xf numFmtId="165" fontId="10" fillId="0" borderId="0" xfId="0" quotePrefix="1" applyNumberFormat="1" applyFont="1" applyAlignment="1">
      <alignment horizontal="center"/>
    </xf>
    <xf numFmtId="165" fontId="0" fillId="0" borderId="0" xfId="0" quotePrefix="1" applyNumberFormat="1" applyAlignment="1">
      <alignment horizontal="center"/>
    </xf>
    <xf numFmtId="0" fontId="1" fillId="0" borderId="0" xfId="0" applyFont="1" applyFill="1" applyAlignment="1" applyProtection="1">
      <alignment vertical="center"/>
      <protection hidden="1"/>
    </xf>
    <xf numFmtId="9" fontId="1" fillId="2" borderId="0" xfId="0" applyNumberFormat="1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8" fillId="0" borderId="0" xfId="0" applyFont="1" applyFill="1"/>
    <xf numFmtId="0" fontId="1" fillId="2" borderId="0" xfId="0" applyFont="1" applyFill="1" applyAlignment="1" applyProtection="1">
      <alignment horizontal="left" vertical="center"/>
      <protection hidden="1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 vertical="center"/>
      <protection hidden="1"/>
    </xf>
    <xf numFmtId="164" fontId="1" fillId="2" borderId="0" xfId="0" applyNumberFormat="1" applyFont="1" applyFill="1" applyAlignment="1" applyProtection="1">
      <alignment horizontal="left" vertical="center"/>
      <protection hidden="1"/>
    </xf>
    <xf numFmtId="0" fontId="10" fillId="0" borderId="0" xfId="0" quotePrefix="1" applyFont="1" applyAlignment="1">
      <alignment horizontal="center"/>
    </xf>
    <xf numFmtId="0" fontId="7" fillId="0" borderId="0" xfId="0" applyFont="1" applyFill="1"/>
    <xf numFmtId="0" fontId="10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3" borderId="0" xfId="0" applyFill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9" fontId="1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0" borderId="0" xfId="0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165" fontId="1" fillId="2" borderId="0" xfId="0" applyNumberFormat="1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3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0</xdr:row>
      <xdr:rowOff>0</xdr:rowOff>
    </xdr:from>
    <xdr:to>
      <xdr:col>17</xdr:col>
      <xdr:colOff>13608</xdr:colOff>
      <xdr:row>7</xdr:row>
      <xdr:rowOff>142240</xdr:rowOff>
    </xdr:to>
    <xdr:sp macro="" textlink="">
      <xdr:nvSpPr>
        <xdr:cNvPr id="37" name="Textfeld 9"/>
        <xdr:cNvSpPr txBox="1"/>
      </xdr:nvSpPr>
      <xdr:spPr>
        <a:xfrm>
          <a:off x="13607" y="0"/>
          <a:ext cx="5803447" cy="133286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ctr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8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0547" y="222506"/>
          <a:ext cx="1434575" cy="3471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10885</xdr:rowOff>
    </xdr:from>
    <xdr:to>
      <xdr:col>16</xdr:col>
      <xdr:colOff>544285</xdr:colOff>
      <xdr:row>1</xdr:row>
      <xdr:rowOff>20409</xdr:rowOff>
    </xdr:to>
    <xdr:pic>
      <xdr:nvPicPr>
        <xdr:cNvPr id="39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5"/>
          <a:ext cx="6021160" cy="2204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60</xdr:row>
      <xdr:rowOff>14654</xdr:rowOff>
    </xdr:from>
    <xdr:to>
      <xdr:col>16</xdr:col>
      <xdr:colOff>544285</xdr:colOff>
      <xdr:row>60</xdr:row>
      <xdr:rowOff>204107</xdr:rowOff>
    </xdr:to>
    <xdr:pic>
      <xdr:nvPicPr>
        <xdr:cNvPr id="58" name="Bild 55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859422"/>
          <a:ext cx="6021160" cy="1894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218938</xdr:colOff>
      <xdr:row>61</xdr:row>
      <xdr:rowOff>15441</xdr:rowOff>
    </xdr:from>
    <xdr:ext cx="1453688" cy="338260"/>
    <xdr:pic>
      <xdr:nvPicPr>
        <xdr:cNvPr id="59" name="Bild 54"/>
        <xdr:cNvPicPr/>
      </xdr:nvPicPr>
      <xdr:blipFill>
        <a:blip xmlns:r="http://schemas.openxmlformats.org/officeDocument/2006/relationships" r:embed="rId4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3981" y="10244463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79"/>
  <sheetViews>
    <sheetView tabSelected="1" view="pageBreakPreview" zoomScale="120" zoomScaleNormal="115" zoomScaleSheetLayoutView="120" zoomScalePageLayoutView="115" workbookViewId="0">
      <selection activeCell="K17" sqref="K17:Q17"/>
    </sheetView>
  </sheetViews>
  <sheetFormatPr defaultColWidth="0" defaultRowHeight="12.75" zeroHeight="1" x14ac:dyDescent="0.2"/>
  <cols>
    <col min="1" max="1" width="5.140625" style="9" customWidth="1"/>
    <col min="2" max="2" width="5.140625" style="59" customWidth="1"/>
    <col min="3" max="9" width="5.140625" style="9" customWidth="1"/>
    <col min="10" max="10" width="5.42578125" style="9" customWidth="1"/>
    <col min="11" max="11" width="5.140625" style="9" customWidth="1"/>
    <col min="12" max="12" width="5.28515625" style="9" customWidth="1"/>
    <col min="13" max="16" width="5.140625" style="9" customWidth="1"/>
    <col min="17" max="17" width="8.28515625" style="9" customWidth="1"/>
    <col min="18" max="18" width="63.7109375" style="9" customWidth="1"/>
    <col min="19" max="20" width="5" style="9" hidden="1" customWidth="1"/>
    <col min="21" max="16383" width="9" style="9" hidden="1"/>
    <col min="16384" max="16384" width="34.42578125" style="9" hidden="1" customWidth="1"/>
  </cols>
  <sheetData>
    <row r="1" spans="1:18" ht="16.5" customHeight="1" x14ac:dyDescent="0.2">
      <c r="A1" s="8"/>
      <c r="B1" s="55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21"/>
      <c r="R1" s="8"/>
    </row>
    <row r="2" spans="1:18" x14ac:dyDescent="0.2">
      <c r="A2" s="8"/>
      <c r="B2" s="5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1"/>
      <c r="R2" s="8"/>
    </row>
    <row r="3" spans="1:18" x14ac:dyDescent="0.2">
      <c r="A3" s="8"/>
      <c r="B3" s="5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1"/>
      <c r="R3" s="8"/>
    </row>
    <row r="4" spans="1:18" x14ac:dyDescent="0.2">
      <c r="A4" s="8"/>
      <c r="B4" s="55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1"/>
      <c r="R4" s="8"/>
    </row>
    <row r="5" spans="1:18" x14ac:dyDescent="0.2">
      <c r="A5" s="8"/>
      <c r="B5" s="5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</row>
    <row r="6" spans="1:18" x14ac:dyDescent="0.2">
      <c r="A6" s="8"/>
      <c r="B6" s="55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21"/>
      <c r="R6" s="8"/>
    </row>
    <row r="7" spans="1:18" x14ac:dyDescent="0.2">
      <c r="A7" s="8"/>
      <c r="B7" s="55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21"/>
      <c r="R7" s="8"/>
    </row>
    <row r="8" spans="1:18" x14ac:dyDescent="0.2">
      <c r="A8" s="8"/>
      <c r="B8" s="5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21"/>
      <c r="R8" s="8"/>
    </row>
    <row r="9" spans="1:18" ht="14.1" customHeight="1" x14ac:dyDescent="0.2">
      <c r="A9" s="70" t="s">
        <v>102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10"/>
    </row>
    <row r="10" spans="1:18" ht="14.1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10"/>
    </row>
    <row r="11" spans="1:18" ht="14.1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10"/>
    </row>
    <row r="12" spans="1:18" ht="14.1" customHeight="1" x14ac:dyDescent="0.2">
      <c r="A12" s="70" t="s">
        <v>23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10"/>
      <c r="R12" s="10"/>
    </row>
    <row r="13" spans="1:18" ht="14.1" customHeight="1" x14ac:dyDescent="0.2">
      <c r="A13" s="72" t="s">
        <v>24</v>
      </c>
      <c r="B13" s="72"/>
      <c r="C13" s="72"/>
      <c r="D13" s="72"/>
      <c r="E13" s="72"/>
      <c r="F13" s="72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10"/>
      <c r="R13" s="10"/>
    </row>
    <row r="14" spans="1:18" s="16" customFormat="1" ht="14.1" customHeight="1" x14ac:dyDescent="0.2">
      <c r="A14" s="15"/>
      <c r="B14" s="54" t="s">
        <v>26</v>
      </c>
      <c r="C14" s="13"/>
      <c r="D14" s="13"/>
      <c r="E14" s="13"/>
      <c r="F14" s="13"/>
      <c r="G14" s="13"/>
      <c r="H14" s="11"/>
      <c r="I14" s="13"/>
      <c r="J14" s="14"/>
      <c r="K14" s="68" t="str">
        <f>IFERROR(VLOOKUP($K$17,Blad2!$A$6:$Z$16,2,),"")</f>
        <v/>
      </c>
      <c r="L14" s="68"/>
      <c r="M14" s="68"/>
      <c r="N14" s="68"/>
      <c r="O14" s="68"/>
      <c r="P14" s="68"/>
      <c r="Q14" s="68"/>
      <c r="R14" s="21"/>
    </row>
    <row r="15" spans="1:18" s="16" customFormat="1" ht="14.1" customHeight="1" x14ac:dyDescent="0.2">
      <c r="A15" s="15"/>
      <c r="B15" s="54" t="s">
        <v>109</v>
      </c>
      <c r="C15" s="13"/>
      <c r="D15" s="13"/>
      <c r="E15" s="13"/>
      <c r="F15" s="13"/>
      <c r="G15" s="13"/>
      <c r="H15" s="11"/>
      <c r="I15" s="13"/>
      <c r="J15" s="14"/>
      <c r="K15" s="68" t="str">
        <f>IFERROR(VLOOKUP($K$17,Blad2!$A$6:$Z$16,2,),"")</f>
        <v/>
      </c>
      <c r="L15" s="68"/>
      <c r="M15" s="68"/>
      <c r="N15" s="68"/>
      <c r="O15" s="68"/>
      <c r="P15" s="68"/>
      <c r="Q15" s="68"/>
      <c r="R15" s="21"/>
    </row>
    <row r="16" spans="1:18" ht="14.1" customHeight="1" x14ac:dyDescent="0.2">
      <c r="A16" s="11" t="s">
        <v>27</v>
      </c>
      <c r="B16" s="5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25" ht="14.1" customHeight="1" x14ac:dyDescent="0.2">
      <c r="A17" s="8"/>
      <c r="B17" s="54" t="s">
        <v>28</v>
      </c>
      <c r="C17" s="13"/>
      <c r="D17" s="13"/>
      <c r="E17" s="13"/>
      <c r="F17" s="13"/>
      <c r="G17" s="13"/>
      <c r="H17" s="13"/>
      <c r="I17" s="11"/>
      <c r="J17" s="14"/>
      <c r="K17" s="71" t="s">
        <v>114</v>
      </c>
      <c r="L17" s="71"/>
      <c r="M17" s="71"/>
      <c r="N17" s="71"/>
      <c r="O17" s="71"/>
      <c r="P17" s="71"/>
      <c r="Q17" s="71"/>
      <c r="R17" s="69" t="str">
        <f>IF(OR(K17="Sélectionnez votre chaudière ici",K17=""),"","   &lt;======  Sélectionnez votre chaudière ici")</f>
        <v/>
      </c>
      <c r="S17" s="69"/>
      <c r="T17" s="69"/>
      <c r="U17" s="69"/>
      <c r="V17" s="69"/>
      <c r="W17" s="69"/>
      <c r="X17" s="69"/>
      <c r="Y17" s="69"/>
    </row>
    <row r="18" spans="1:25" ht="14.1" customHeight="1" x14ac:dyDescent="0.2">
      <c r="A18" s="8"/>
      <c r="B18" s="54" t="s">
        <v>29</v>
      </c>
      <c r="C18" s="13"/>
      <c r="D18" s="13"/>
      <c r="E18" s="13"/>
      <c r="F18" s="13"/>
      <c r="G18" s="13"/>
      <c r="H18" s="13"/>
      <c r="I18" s="11"/>
      <c r="J18" s="14"/>
      <c r="K18" s="68" t="str">
        <f>IFERROR(VLOOKUP($K$17,Blad2!$A$6:$Z$16,4,),"")</f>
        <v/>
      </c>
      <c r="L18" s="68"/>
      <c r="M18" s="68"/>
      <c r="N18" s="68"/>
      <c r="O18" s="68"/>
      <c r="P18" s="68"/>
      <c r="Q18" s="68"/>
      <c r="R18" s="35"/>
    </row>
    <row r="19" spans="1:25" s="16" customFormat="1" ht="14.1" customHeight="1" x14ac:dyDescent="0.2">
      <c r="A19" s="15"/>
      <c r="B19" s="54" t="s">
        <v>30</v>
      </c>
      <c r="C19" s="13"/>
      <c r="D19" s="13"/>
      <c r="E19" s="13"/>
      <c r="F19" s="13"/>
      <c r="G19" s="13"/>
      <c r="H19" s="11"/>
      <c r="I19" s="13"/>
      <c r="J19" s="14"/>
      <c r="K19" s="68" t="str">
        <f>IFERROR(VLOOKUP($K$17,Blad2!$A$6:$Z$16,5,),"")</f>
        <v/>
      </c>
      <c r="L19" s="68"/>
      <c r="M19" s="68"/>
      <c r="N19" s="68"/>
      <c r="O19" s="68"/>
      <c r="P19" s="68"/>
      <c r="Q19" s="68"/>
      <c r="R19" s="14"/>
    </row>
    <row r="20" spans="1:25" s="16" customFormat="1" ht="14.1" customHeight="1" x14ac:dyDescent="0.2">
      <c r="A20" s="15"/>
      <c r="B20" s="54" t="s">
        <v>108</v>
      </c>
      <c r="C20" s="13"/>
      <c r="D20" s="13"/>
      <c r="E20" s="13"/>
      <c r="F20" s="13"/>
      <c r="G20" s="13"/>
      <c r="H20" s="11"/>
      <c r="I20" s="13"/>
      <c r="J20" s="14"/>
      <c r="K20" s="68" t="str">
        <f>IF(K17="Sélectionnez votre chaudière ici","",K17)</f>
        <v/>
      </c>
      <c r="L20" s="68"/>
      <c r="M20" s="68"/>
      <c r="N20" s="68"/>
      <c r="O20" s="68"/>
      <c r="P20" s="68"/>
      <c r="Q20" s="68"/>
      <c r="R20" s="21"/>
    </row>
    <row r="21" spans="1:25" s="16" customFormat="1" ht="14.1" customHeight="1" x14ac:dyDescent="0.2">
      <c r="A21" s="15"/>
      <c r="B21" s="54" t="s">
        <v>31</v>
      </c>
      <c r="C21" s="13"/>
      <c r="D21" s="13"/>
      <c r="E21" s="13"/>
      <c r="F21" s="13"/>
      <c r="G21" s="13"/>
      <c r="H21" s="11"/>
      <c r="I21" s="13"/>
      <c r="J21" s="14"/>
      <c r="K21" s="68" t="str">
        <f>IFERROR(VLOOKUP($K$17,Blad2!$A$6:$Z$16,6,),"")</f>
        <v/>
      </c>
      <c r="L21" s="68"/>
      <c r="M21" s="68"/>
      <c r="N21" s="68"/>
      <c r="O21" s="68"/>
      <c r="P21" s="68"/>
      <c r="Q21" s="68"/>
      <c r="R21" s="21"/>
    </row>
    <row r="22" spans="1:25" s="16" customFormat="1" ht="14.1" customHeight="1" x14ac:dyDescent="0.2">
      <c r="A22" s="15"/>
      <c r="B22" s="54" t="s">
        <v>32</v>
      </c>
      <c r="C22" s="13"/>
      <c r="D22" s="13"/>
      <c r="E22" s="13"/>
      <c r="F22" s="11"/>
      <c r="G22" s="13"/>
      <c r="H22" s="13"/>
      <c r="I22" s="13"/>
      <c r="J22" s="14"/>
      <c r="K22" s="68" t="str">
        <f>IFERROR(VLOOKUP($K$17,Blad2!$A$6:$Z$16,7,),"")</f>
        <v/>
      </c>
      <c r="L22" s="68"/>
      <c r="M22" s="68"/>
      <c r="N22" s="68"/>
      <c r="O22" s="68"/>
      <c r="P22" s="68"/>
      <c r="Q22" s="68"/>
      <c r="R22" s="21"/>
    </row>
    <row r="23" spans="1:25" s="16" customFormat="1" ht="14.1" customHeight="1" x14ac:dyDescent="0.2">
      <c r="A23" s="15"/>
      <c r="B23" s="54"/>
      <c r="C23" s="13"/>
      <c r="D23" s="13"/>
      <c r="E23" s="13"/>
      <c r="F23" s="11"/>
      <c r="G23" s="13"/>
      <c r="H23" s="13"/>
      <c r="I23" s="13"/>
      <c r="J23" s="14"/>
      <c r="K23" s="14"/>
      <c r="L23" s="14"/>
      <c r="M23" s="14"/>
      <c r="N23" s="14"/>
      <c r="O23" s="15"/>
      <c r="P23" s="15"/>
      <c r="Q23" s="21"/>
      <c r="R23" s="15"/>
    </row>
    <row r="24" spans="1:25" s="16" customFormat="1" ht="14.1" customHeight="1" x14ac:dyDescent="0.2">
      <c r="A24" s="17" t="s">
        <v>118</v>
      </c>
      <c r="B24" s="55"/>
      <c r="C24" s="13"/>
      <c r="D24" s="13"/>
      <c r="E24" s="13"/>
      <c r="F24" s="13"/>
      <c r="G24" s="13"/>
      <c r="H24" s="13"/>
      <c r="I24" s="13"/>
      <c r="J24" s="14"/>
      <c r="K24" s="14"/>
      <c r="L24" s="14"/>
      <c r="M24" s="14"/>
      <c r="N24" s="14"/>
      <c r="O24" s="14"/>
      <c r="P24" s="14"/>
      <c r="Q24" s="21"/>
      <c r="R24" s="14"/>
    </row>
    <row r="25" spans="1:25" s="16" customFormat="1" ht="14.1" customHeight="1" x14ac:dyDescent="0.2">
      <c r="A25" s="15"/>
      <c r="B25" s="54" t="s">
        <v>33</v>
      </c>
      <c r="C25" s="13"/>
      <c r="D25" s="13"/>
      <c r="E25" s="11"/>
      <c r="F25" s="13"/>
      <c r="G25" s="13"/>
      <c r="H25" s="13"/>
      <c r="I25" s="13"/>
      <c r="J25" s="14"/>
      <c r="K25" s="68" t="str">
        <f>IFERROR(VLOOKUP($K$17,Blad2!$A$6:$Z$16,8,),"")</f>
        <v/>
      </c>
      <c r="L25" s="68"/>
      <c r="M25" s="68"/>
      <c r="N25" s="68"/>
      <c r="O25" s="68"/>
      <c r="P25" s="68"/>
      <c r="Q25" s="68"/>
      <c r="R25" s="21"/>
    </row>
    <row r="26" spans="1:25" s="16" customFormat="1" ht="14.1" customHeight="1" x14ac:dyDescent="0.2">
      <c r="A26" s="15"/>
      <c r="B26" s="73" t="s">
        <v>34</v>
      </c>
      <c r="C26" s="73"/>
      <c r="D26" s="73"/>
      <c r="E26" s="73"/>
      <c r="F26" s="73"/>
      <c r="G26" s="73"/>
      <c r="H26" s="73"/>
      <c r="I26" s="73"/>
      <c r="J26" s="14"/>
      <c r="K26" s="68" t="str">
        <f>IFERROR(VLOOKUP($K$17,Blad2!$A$6:$Z$16,9,),"")</f>
        <v/>
      </c>
      <c r="L26" s="68"/>
      <c r="M26" s="68"/>
      <c r="N26" s="68"/>
      <c r="O26" s="68"/>
      <c r="P26" s="68"/>
      <c r="Q26" s="68"/>
      <c r="R26" s="21"/>
    </row>
    <row r="27" spans="1:25" s="16" customFormat="1" ht="14.1" customHeight="1" x14ac:dyDescent="0.2">
      <c r="A27" s="15"/>
      <c r="B27" s="73"/>
      <c r="C27" s="73"/>
      <c r="D27" s="73"/>
      <c r="E27" s="73"/>
      <c r="F27" s="73"/>
      <c r="G27" s="73"/>
      <c r="H27" s="73"/>
      <c r="I27" s="73"/>
      <c r="J27" s="14"/>
      <c r="K27" s="68"/>
      <c r="L27" s="68"/>
      <c r="M27" s="68"/>
      <c r="N27" s="68"/>
      <c r="O27" s="68"/>
      <c r="P27" s="68"/>
      <c r="Q27" s="68"/>
      <c r="R27" s="21"/>
    </row>
    <row r="28" spans="1:25" s="16" customFormat="1" ht="14.1" customHeight="1" x14ac:dyDescent="0.2">
      <c r="A28" s="15"/>
      <c r="B28" s="54" t="s">
        <v>35</v>
      </c>
      <c r="C28" s="13"/>
      <c r="D28" s="13"/>
      <c r="E28" s="11"/>
      <c r="F28" s="13"/>
      <c r="G28" s="13"/>
      <c r="H28" s="13"/>
      <c r="I28" s="13"/>
      <c r="J28" s="14"/>
      <c r="K28" s="68" t="str">
        <f>IFERROR(VLOOKUP($K$17,Blad2!$A$6:$Z$16,10,),"")</f>
        <v/>
      </c>
      <c r="L28" s="68"/>
      <c r="M28" s="68"/>
      <c r="N28" s="68"/>
      <c r="O28" s="68"/>
      <c r="P28" s="68"/>
      <c r="Q28" s="68"/>
      <c r="R28" s="21"/>
    </row>
    <row r="29" spans="1:25" s="16" customFormat="1" ht="14.1" customHeight="1" x14ac:dyDescent="0.2">
      <c r="A29" s="15"/>
      <c r="B29" s="57"/>
      <c r="C29" s="13"/>
      <c r="D29" s="13"/>
      <c r="E29" s="13"/>
      <c r="F29" s="13"/>
      <c r="G29" s="13"/>
      <c r="H29" s="13"/>
      <c r="I29" s="13"/>
      <c r="J29" s="14"/>
      <c r="K29" s="14"/>
      <c r="L29" s="14"/>
      <c r="M29" s="14"/>
      <c r="N29" s="14"/>
      <c r="O29" s="15"/>
      <c r="P29" s="15"/>
      <c r="Q29" s="21"/>
      <c r="R29" s="15"/>
    </row>
    <row r="30" spans="1:25" s="16" customFormat="1" ht="14.1" customHeight="1" x14ac:dyDescent="0.2">
      <c r="A30" s="76" t="s">
        <v>36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15"/>
    </row>
    <row r="31" spans="1:25" s="16" customFormat="1" ht="14.1" customHeight="1" x14ac:dyDescent="0.2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15"/>
    </row>
    <row r="32" spans="1:25" s="16" customFormat="1" ht="14.1" customHeight="1" x14ac:dyDescent="0.2">
      <c r="A32" s="15"/>
      <c r="B32" s="54" t="s">
        <v>37</v>
      </c>
      <c r="C32" s="13"/>
      <c r="D32" s="13"/>
      <c r="E32" s="11"/>
      <c r="F32" s="13"/>
      <c r="G32" s="13"/>
      <c r="H32" s="13"/>
      <c r="I32" s="13"/>
      <c r="J32" s="14"/>
      <c r="K32" s="68" t="str">
        <f>IFERROR(VLOOKUP($K$17,Blad2!$A$6:$Z$16,11,),"")</f>
        <v/>
      </c>
      <c r="L32" s="68"/>
      <c r="M32" s="75" t="str">
        <f>IF(K32="","","kW")</f>
        <v/>
      </c>
      <c r="N32" s="75"/>
      <c r="O32" s="75"/>
      <c r="P32" s="75"/>
      <c r="Q32" s="12"/>
      <c r="R32" s="21"/>
    </row>
    <row r="33" spans="1:18" s="16" customFormat="1" ht="14.1" customHeight="1" x14ac:dyDescent="0.2">
      <c r="A33" s="15"/>
      <c r="B33" s="54" t="s">
        <v>38</v>
      </c>
      <c r="C33" s="13"/>
      <c r="D33" s="11"/>
      <c r="E33" s="13"/>
      <c r="F33" s="13"/>
      <c r="G33" s="13"/>
      <c r="H33" s="13"/>
      <c r="I33" s="13"/>
      <c r="J33" s="14"/>
      <c r="K33" s="68" t="str">
        <f>IFERROR(VLOOKUP($K$17,Blad2!$A$6:$Z$16,12,),"")</f>
        <v/>
      </c>
      <c r="L33" s="68"/>
      <c r="M33" s="68"/>
      <c r="N33" s="68"/>
      <c r="O33" s="68"/>
      <c r="P33" s="68"/>
      <c r="Q33" s="68"/>
      <c r="R33" s="21"/>
    </row>
    <row r="34" spans="1:18" s="16" customFormat="1" ht="14.1" customHeight="1" x14ac:dyDescent="0.2">
      <c r="A34" s="15"/>
      <c r="B34" s="54" t="s">
        <v>39</v>
      </c>
      <c r="C34" s="13"/>
      <c r="D34" s="13"/>
      <c r="E34" s="13"/>
      <c r="F34" s="11"/>
      <c r="G34" s="13"/>
      <c r="H34" s="13"/>
      <c r="I34" s="13"/>
      <c r="J34" s="14"/>
      <c r="K34" s="68" t="str">
        <f>IFERROR(VLOOKUP($K$17,Blad2!$A$6:$Z$16,13,),"")</f>
        <v/>
      </c>
      <c r="L34" s="68"/>
      <c r="M34" s="68"/>
      <c r="N34" s="68"/>
      <c r="O34" s="68"/>
      <c r="P34" s="68"/>
      <c r="Q34" s="68"/>
      <c r="R34" s="21"/>
    </row>
    <row r="35" spans="1:18" s="16" customFormat="1" ht="14.1" customHeight="1" x14ac:dyDescent="0.2">
      <c r="A35" s="15"/>
      <c r="B35" s="54" t="s">
        <v>40</v>
      </c>
      <c r="C35" s="13"/>
      <c r="D35" s="13"/>
      <c r="E35" s="13"/>
      <c r="F35" s="13"/>
      <c r="G35" s="11"/>
      <c r="H35" s="13"/>
      <c r="I35" s="13"/>
      <c r="J35" s="14"/>
      <c r="K35" s="68" t="str">
        <f>IFERROR(VLOOKUP($K$17,Blad2!$A$6:$Z$16,14,),"")</f>
        <v/>
      </c>
      <c r="L35" s="68"/>
      <c r="M35" s="68"/>
      <c r="N35" s="68"/>
      <c r="O35" s="68"/>
      <c r="P35" s="68"/>
      <c r="Q35" s="68"/>
      <c r="R35" s="21"/>
    </row>
    <row r="36" spans="1:18" s="16" customFormat="1" ht="14.1" customHeight="1" x14ac:dyDescent="0.2">
      <c r="A36" s="15"/>
      <c r="B36" s="54" t="s">
        <v>41</v>
      </c>
      <c r="C36" s="13"/>
      <c r="D36" s="13"/>
      <c r="E36" s="13"/>
      <c r="F36" s="11"/>
      <c r="G36" s="13"/>
      <c r="H36" s="13"/>
      <c r="I36" s="13"/>
      <c r="J36" s="14"/>
      <c r="K36" s="74" t="str">
        <f>IFERROR(VLOOKUP($K$17,Blad2!$A$6:$Z$16,15,),"")</f>
        <v/>
      </c>
      <c r="L36" s="74"/>
      <c r="M36" s="75" t="str">
        <f>IF(K36="","","%")</f>
        <v/>
      </c>
      <c r="N36" s="75"/>
      <c r="O36" s="75"/>
      <c r="P36" s="75"/>
      <c r="Q36" s="21"/>
      <c r="R36" s="36"/>
    </row>
    <row r="37" spans="1:18" s="16" customFormat="1" ht="14.1" customHeight="1" x14ac:dyDescent="0.2">
      <c r="A37" s="15"/>
      <c r="B37" s="54" t="s">
        <v>42</v>
      </c>
      <c r="C37" s="13"/>
      <c r="D37" s="13"/>
      <c r="E37" s="13"/>
      <c r="F37" s="13"/>
      <c r="G37" s="11"/>
      <c r="H37" s="13"/>
      <c r="I37" s="13"/>
      <c r="J37" s="14"/>
      <c r="K37" s="68" t="str">
        <f>IFERROR(VLOOKUP($K$17,Blad2!$A$6:$Z$16,16,),"")</f>
        <v/>
      </c>
      <c r="L37" s="68"/>
      <c r="M37" s="75" t="str">
        <f>IF(K37="","","°C")</f>
        <v/>
      </c>
      <c r="N37" s="75"/>
      <c r="O37" s="75"/>
      <c r="P37" s="75"/>
      <c r="Q37" s="21"/>
      <c r="R37" s="21"/>
    </row>
    <row r="38" spans="1:18" s="16" customFormat="1" ht="14.1" customHeight="1" x14ac:dyDescent="0.2">
      <c r="A38" s="15"/>
      <c r="B38" s="57"/>
      <c r="C38" s="13"/>
      <c r="D38" s="13"/>
      <c r="E38" s="13"/>
      <c r="F38" s="13"/>
      <c r="G38" s="13"/>
      <c r="H38" s="13"/>
      <c r="I38" s="13"/>
      <c r="J38" s="14"/>
      <c r="K38" s="14"/>
      <c r="L38" s="14"/>
      <c r="M38" s="14"/>
      <c r="N38" s="14"/>
      <c r="O38" s="15"/>
      <c r="P38" s="15"/>
      <c r="Q38" s="21"/>
      <c r="R38" s="15"/>
    </row>
    <row r="39" spans="1:18" ht="14.1" customHeight="1" x14ac:dyDescent="0.2">
      <c r="A39" s="11" t="s">
        <v>43</v>
      </c>
      <c r="B39" s="25"/>
      <c r="C39" s="24"/>
      <c r="D39" s="24"/>
      <c r="E39" s="24"/>
      <c r="F39" s="24"/>
      <c r="G39" s="24"/>
      <c r="H39" s="24"/>
      <c r="I39" s="24"/>
      <c r="J39" s="24"/>
      <c r="K39" s="21"/>
      <c r="L39" s="21"/>
      <c r="M39" s="21"/>
      <c r="N39" s="21"/>
      <c r="O39" s="21"/>
      <c r="P39" s="21"/>
      <c r="Q39" s="21"/>
      <c r="R39" s="21"/>
    </row>
    <row r="40" spans="1:18" s="16" customFormat="1" ht="14.1" customHeight="1" x14ac:dyDescent="0.2">
      <c r="A40" s="17" t="s">
        <v>44</v>
      </c>
      <c r="B40" s="55"/>
      <c r="C40" s="13"/>
      <c r="D40" s="13"/>
      <c r="E40" s="13"/>
      <c r="F40" s="13"/>
      <c r="G40" s="13"/>
      <c r="H40" s="13"/>
      <c r="I40" s="13"/>
      <c r="J40" s="14"/>
      <c r="K40" s="14"/>
      <c r="L40" s="14"/>
      <c r="M40" s="14"/>
      <c r="N40" s="14"/>
      <c r="O40" s="15"/>
      <c r="P40" s="15"/>
      <c r="Q40" s="15"/>
      <c r="R40" s="15"/>
    </row>
    <row r="41" spans="1:18" s="16" customFormat="1" ht="14.1" customHeight="1" x14ac:dyDescent="0.2">
      <c r="A41" s="15"/>
      <c r="B41" s="54" t="s">
        <v>45</v>
      </c>
      <c r="C41" s="13"/>
      <c r="D41" s="13"/>
      <c r="E41" s="11"/>
      <c r="F41" s="13"/>
      <c r="G41" s="13"/>
      <c r="H41" s="13"/>
      <c r="I41" s="13"/>
      <c r="J41" s="14"/>
      <c r="K41" s="68" t="str">
        <f>IFERROR(VLOOKUP($K$17,Blad2!$A$6:$Z$16,17,),"")</f>
        <v/>
      </c>
      <c r="L41" s="68"/>
      <c r="M41" s="68"/>
      <c r="N41" s="68"/>
      <c r="O41" s="68"/>
      <c r="P41" s="68"/>
      <c r="Q41" s="68"/>
      <c r="R41" s="21"/>
    </row>
    <row r="42" spans="1:18" s="16" customFormat="1" ht="14.1" customHeight="1" x14ac:dyDescent="0.2">
      <c r="A42" s="17" t="s">
        <v>46</v>
      </c>
      <c r="B42" s="55"/>
      <c r="C42" s="13"/>
      <c r="D42" s="13"/>
      <c r="E42" s="13"/>
      <c r="F42" s="13"/>
      <c r="G42" s="13"/>
      <c r="H42" s="13"/>
      <c r="I42" s="13"/>
      <c r="J42" s="14"/>
      <c r="K42" s="14"/>
      <c r="L42" s="14"/>
      <c r="M42" s="14"/>
      <c r="N42" s="14"/>
      <c r="O42" s="15"/>
      <c r="P42" s="15"/>
      <c r="Q42" s="15"/>
      <c r="R42" s="15"/>
    </row>
    <row r="43" spans="1:18" s="16" customFormat="1" ht="14.1" customHeight="1" x14ac:dyDescent="0.2">
      <c r="A43" s="15"/>
      <c r="B43" s="54" t="s">
        <v>28</v>
      </c>
      <c r="C43" s="13"/>
      <c r="D43" s="13"/>
      <c r="E43" s="13"/>
      <c r="F43" s="13"/>
      <c r="G43" s="11"/>
      <c r="H43" s="13"/>
      <c r="I43" s="13"/>
      <c r="J43" s="14"/>
      <c r="K43" s="68" t="str">
        <f>IFERROR(VLOOKUP($K$17,Blad2!$A$6:$Z$16,18,),"")</f>
        <v/>
      </c>
      <c r="L43" s="68"/>
      <c r="M43" s="68"/>
      <c r="N43" s="68"/>
      <c r="O43" s="68"/>
      <c r="P43" s="68"/>
      <c r="Q43" s="68"/>
      <c r="R43" s="21"/>
    </row>
    <row r="44" spans="1:18" s="16" customFormat="1" ht="14.1" customHeight="1" x14ac:dyDescent="0.2">
      <c r="A44" s="15"/>
      <c r="B44" s="54" t="s">
        <v>47</v>
      </c>
      <c r="C44" s="13"/>
      <c r="D44" s="11"/>
      <c r="E44" s="13"/>
      <c r="F44" s="13"/>
      <c r="G44" s="13"/>
      <c r="H44" s="13"/>
      <c r="I44" s="13"/>
      <c r="J44" s="14"/>
      <c r="K44" s="68" t="str">
        <f>IFERROR(VLOOKUP($K$17,Blad2!$A$6:$Z$16,19,),"")</f>
        <v/>
      </c>
      <c r="L44" s="68"/>
      <c r="M44" s="68"/>
      <c r="N44" s="68"/>
      <c r="O44" s="68"/>
      <c r="P44" s="68"/>
      <c r="Q44" s="68"/>
      <c r="R44" s="21"/>
    </row>
    <row r="45" spans="1:18" s="16" customFormat="1" ht="14.1" customHeight="1" x14ac:dyDescent="0.2">
      <c r="A45" s="15"/>
      <c r="B45" s="54" t="s">
        <v>48</v>
      </c>
      <c r="C45" s="13"/>
      <c r="D45" s="13"/>
      <c r="E45" s="13"/>
      <c r="F45" s="11"/>
      <c r="G45" s="13"/>
      <c r="H45" s="13"/>
      <c r="I45" s="13"/>
      <c r="J45" s="14"/>
      <c r="K45" s="68" t="str">
        <f>IFERROR(VLOOKUP($K$17,Blad2!$A$6:$Z$16,20,),"")</f>
        <v/>
      </c>
      <c r="L45" s="68"/>
      <c r="M45" s="68"/>
      <c r="N45" s="68"/>
      <c r="O45" s="68"/>
      <c r="P45" s="68"/>
      <c r="Q45" s="68"/>
      <c r="R45" s="21"/>
    </row>
    <row r="46" spans="1:18" s="16" customFormat="1" ht="14.1" customHeight="1" x14ac:dyDescent="0.2">
      <c r="A46" s="15"/>
      <c r="B46" s="54" t="s">
        <v>49</v>
      </c>
      <c r="C46" s="13"/>
      <c r="D46" s="13"/>
      <c r="E46" s="13"/>
      <c r="F46" s="13"/>
      <c r="G46" s="13"/>
      <c r="H46" s="13"/>
      <c r="I46" s="13"/>
      <c r="J46" s="14"/>
      <c r="K46" s="68" t="str">
        <f>IFERROR(VLOOKUP($K$17,Blad2!$A$6:$Z$16,21,),"")</f>
        <v/>
      </c>
      <c r="L46" s="68"/>
      <c r="M46" s="68"/>
      <c r="N46" s="68"/>
      <c r="O46" s="68"/>
      <c r="P46" s="68"/>
      <c r="Q46" s="68"/>
      <c r="R46" s="34"/>
    </row>
    <row r="47" spans="1:18" s="16" customFormat="1" ht="14.1" customHeight="1" x14ac:dyDescent="0.2">
      <c r="A47" s="15"/>
      <c r="B47" s="54"/>
      <c r="C47" s="13"/>
      <c r="D47" s="13"/>
      <c r="E47" s="13"/>
      <c r="F47" s="13"/>
      <c r="G47" s="13"/>
      <c r="H47" s="13"/>
      <c r="I47" s="13"/>
      <c r="J47" s="14"/>
      <c r="K47" s="69"/>
      <c r="L47" s="69"/>
      <c r="M47" s="69"/>
      <c r="N47" s="69"/>
      <c r="O47" s="69"/>
      <c r="P47" s="69"/>
      <c r="Q47" s="69"/>
      <c r="R47" s="34"/>
    </row>
    <row r="48" spans="1:18" s="30" customFormat="1" ht="14.1" customHeight="1" x14ac:dyDescent="0.2">
      <c r="A48" s="14"/>
      <c r="B48" s="54" t="s">
        <v>50</v>
      </c>
      <c r="C48" s="13"/>
      <c r="D48" s="11"/>
      <c r="E48" s="13"/>
      <c r="F48" s="13"/>
      <c r="G48" s="13"/>
      <c r="H48" s="13"/>
      <c r="I48" s="13"/>
      <c r="J48" s="14"/>
      <c r="K48" s="68" t="str">
        <f>IFERROR(VLOOKUP($K$17,Blad2!$A$6:$Z$16,22,),"")</f>
        <v/>
      </c>
      <c r="L48" s="68"/>
      <c r="M48" s="68"/>
      <c r="N48" s="68"/>
      <c r="O48" s="68"/>
      <c r="P48" s="68"/>
      <c r="Q48" s="68"/>
      <c r="R48" s="21"/>
    </row>
    <row r="49" spans="1:18" s="16" customFormat="1" ht="14.1" customHeight="1" x14ac:dyDescent="0.2">
      <c r="A49" s="15"/>
      <c r="B49" s="54" t="s">
        <v>115</v>
      </c>
      <c r="C49" s="13"/>
      <c r="D49" s="11"/>
      <c r="E49" s="13"/>
      <c r="F49" s="13"/>
      <c r="G49" s="13"/>
      <c r="H49" s="13"/>
      <c r="I49" s="13"/>
      <c r="J49" s="14"/>
      <c r="K49" s="68" t="str">
        <f>IFERROR(VLOOKUP($K$17,Blad2!$A$6:$Z$16,23,),"")</f>
        <v/>
      </c>
      <c r="L49" s="68"/>
      <c r="M49" s="68"/>
      <c r="N49" s="68"/>
      <c r="O49" s="68"/>
      <c r="P49" s="68"/>
      <c r="Q49" s="68"/>
      <c r="R49" s="39"/>
    </row>
    <row r="50" spans="1:18" s="16" customFormat="1" ht="14.1" customHeight="1" x14ac:dyDescent="0.2">
      <c r="A50" s="15"/>
      <c r="B50" s="54"/>
      <c r="C50" s="13"/>
      <c r="D50" s="11"/>
      <c r="E50" s="13"/>
      <c r="F50" s="13"/>
      <c r="G50" s="13"/>
      <c r="H50" s="13"/>
      <c r="I50" s="13"/>
      <c r="J50" s="14"/>
      <c r="K50" s="14"/>
      <c r="L50" s="14"/>
      <c r="M50" s="14"/>
      <c r="N50" s="14"/>
      <c r="O50" s="15"/>
      <c r="P50" s="15"/>
      <c r="Q50" s="15"/>
      <c r="R50" s="15"/>
    </row>
    <row r="51" spans="1:18" s="16" customFormat="1" ht="14.1" customHeight="1" x14ac:dyDescent="0.2">
      <c r="A51" s="63" t="s">
        <v>25</v>
      </c>
      <c r="B51" s="63"/>
      <c r="C51" s="63"/>
      <c r="D51" s="63"/>
      <c r="E51" s="63"/>
      <c r="F51" s="63"/>
      <c r="G51" s="13"/>
      <c r="H51" s="13"/>
      <c r="I51" s="13"/>
      <c r="J51" s="14"/>
      <c r="K51" s="14"/>
      <c r="L51" s="14"/>
      <c r="M51" s="14"/>
      <c r="N51" s="14"/>
      <c r="O51" s="15"/>
      <c r="P51" s="15"/>
      <c r="Q51" s="33"/>
      <c r="R51" s="15"/>
    </row>
    <row r="52" spans="1:18" s="16" customFormat="1" ht="14.1" customHeight="1" x14ac:dyDescent="0.2">
      <c r="A52" s="15"/>
      <c r="B52" s="54" t="s">
        <v>51</v>
      </c>
      <c r="C52" s="13"/>
      <c r="D52" s="13"/>
      <c r="E52" s="13"/>
      <c r="F52" s="13"/>
      <c r="G52" s="13"/>
      <c r="H52" s="13"/>
      <c r="I52" s="13"/>
      <c r="J52" s="14"/>
      <c r="K52" s="68" t="str">
        <f>IFERROR(VLOOKUP($K$17,Blad2!$A$6:$Z$16,24,),"")</f>
        <v/>
      </c>
      <c r="L52" s="68"/>
      <c r="M52" s="68"/>
      <c r="N52" s="68"/>
      <c r="O52" s="68"/>
      <c r="P52" s="68"/>
      <c r="Q52" s="68"/>
      <c r="R52" s="21"/>
    </row>
    <row r="53" spans="1:18" s="16" customFormat="1" ht="14.1" customHeight="1" x14ac:dyDescent="0.2">
      <c r="A53" s="15"/>
      <c r="B53" s="54" t="s">
        <v>109</v>
      </c>
      <c r="C53" s="13"/>
      <c r="D53" s="13"/>
      <c r="E53" s="13"/>
      <c r="F53" s="13"/>
      <c r="G53" s="11"/>
      <c r="H53" s="13"/>
      <c r="I53" s="13"/>
      <c r="J53" s="14"/>
      <c r="K53" s="68" t="str">
        <f>IFERROR(VLOOKUP($K$17,Blad2!$A$6:$Z$16,26,),"")</f>
        <v/>
      </c>
      <c r="L53" s="68"/>
      <c r="M53" s="68"/>
      <c r="N53" s="68"/>
      <c r="O53" s="68"/>
      <c r="P53" s="68"/>
      <c r="Q53" s="68"/>
      <c r="R53" s="21"/>
    </row>
    <row r="54" spans="1:18" s="16" customFormat="1" ht="14.1" customHeight="1" x14ac:dyDescent="0.2">
      <c r="A54" s="17"/>
      <c r="B54" s="55"/>
      <c r="C54" s="13"/>
      <c r="D54" s="13"/>
      <c r="E54" s="13"/>
      <c r="F54" s="13"/>
      <c r="G54" s="13"/>
      <c r="H54" s="13"/>
      <c r="I54" s="13"/>
      <c r="J54" s="14"/>
      <c r="K54" s="69"/>
      <c r="L54" s="69"/>
      <c r="M54" s="69"/>
      <c r="N54" s="69"/>
      <c r="O54" s="69"/>
      <c r="P54" s="69"/>
      <c r="Q54" s="69"/>
      <c r="R54" s="69"/>
    </row>
    <row r="55" spans="1:18" s="16" customFormat="1" ht="12.75" customHeight="1" x14ac:dyDescent="0.2">
      <c r="A55" s="15"/>
      <c r="B55" s="54"/>
      <c r="C55" s="13"/>
      <c r="D55" s="11"/>
      <c r="E55" s="13"/>
      <c r="F55" s="13"/>
      <c r="G55" s="13"/>
      <c r="H55" s="13"/>
      <c r="I55" s="13"/>
      <c r="J55" s="14"/>
      <c r="K55" s="18" t="str">
        <f>IFERROR(VLOOKUP($K$17,Blad2!$Z$8:$AV$40,5,),"")</f>
        <v/>
      </c>
      <c r="L55" s="18"/>
      <c r="M55" s="18"/>
      <c r="N55" s="18"/>
      <c r="O55" s="18"/>
      <c r="P55" s="18"/>
      <c r="Q55" s="33"/>
      <c r="R55" s="18"/>
    </row>
    <row r="56" spans="1:18" s="16" customFormat="1" ht="12.75" customHeight="1" x14ac:dyDescent="0.2">
      <c r="A56" s="15"/>
      <c r="B56" s="54"/>
      <c r="C56" s="13"/>
      <c r="D56" s="13"/>
      <c r="E56" s="11"/>
      <c r="F56" s="13"/>
      <c r="G56" s="13"/>
      <c r="H56" s="13"/>
      <c r="I56" s="13"/>
      <c r="J56" s="14"/>
      <c r="K56" s="18" t="str">
        <f>IFERROR(VLOOKUP($K$17,Blad2!$Z$8:$AV$40,6,),"")</f>
        <v/>
      </c>
      <c r="L56" s="18"/>
      <c r="M56" s="18"/>
      <c r="N56" s="18"/>
      <c r="O56" s="18"/>
      <c r="P56" s="18"/>
      <c r="Q56" s="33"/>
      <c r="R56" s="18"/>
    </row>
    <row r="57" spans="1:18" s="16" customFormat="1" ht="12.75" customHeight="1" x14ac:dyDescent="0.2">
      <c r="A57" s="15"/>
      <c r="B57" s="54"/>
      <c r="C57" s="13"/>
      <c r="D57" s="13"/>
      <c r="E57" s="11"/>
      <c r="F57" s="13"/>
      <c r="G57" s="13"/>
      <c r="H57" s="13"/>
      <c r="I57" s="13"/>
      <c r="J57" s="14"/>
      <c r="K57" s="19"/>
      <c r="L57" s="19"/>
      <c r="M57" s="19"/>
      <c r="N57" s="19"/>
      <c r="O57" s="19"/>
      <c r="P57" s="19"/>
      <c r="Q57" s="33"/>
      <c r="R57" s="19"/>
    </row>
    <row r="58" spans="1:18" s="16" customFormat="1" ht="12.75" customHeight="1" x14ac:dyDescent="0.2">
      <c r="A58" s="15"/>
      <c r="B58" s="54"/>
      <c r="C58" s="13"/>
      <c r="D58" s="13"/>
      <c r="E58" s="11"/>
      <c r="F58" s="13"/>
      <c r="G58" s="13"/>
      <c r="H58" s="13"/>
      <c r="I58" s="13"/>
      <c r="J58" s="14"/>
      <c r="K58" s="19"/>
      <c r="L58" s="19"/>
      <c r="M58" s="19"/>
      <c r="N58" s="19"/>
      <c r="O58" s="19"/>
      <c r="P58" s="19"/>
      <c r="Q58" s="33"/>
      <c r="R58" s="19"/>
    </row>
    <row r="59" spans="1:18" s="16" customFormat="1" ht="12.75" customHeight="1" x14ac:dyDescent="0.2">
      <c r="A59" s="15"/>
      <c r="B59" s="54"/>
      <c r="C59" s="13"/>
      <c r="D59" s="13"/>
      <c r="E59" s="11"/>
      <c r="F59" s="13"/>
      <c r="G59" s="13"/>
      <c r="H59" s="13"/>
      <c r="I59" s="13"/>
      <c r="J59" s="14"/>
      <c r="K59" s="19"/>
      <c r="L59" s="19"/>
      <c r="M59" s="19"/>
      <c r="N59" s="19"/>
      <c r="O59" s="19"/>
      <c r="P59" s="19"/>
      <c r="Q59" s="8"/>
      <c r="R59" s="19"/>
    </row>
    <row r="60" spans="1:18" s="16" customFormat="1" ht="12.75" customHeight="1" x14ac:dyDescent="0.2">
      <c r="A60" s="15"/>
      <c r="B60" s="54"/>
      <c r="C60" s="13"/>
      <c r="D60" s="13"/>
      <c r="E60" s="13"/>
      <c r="F60" s="13"/>
      <c r="G60" s="13"/>
      <c r="H60" s="13"/>
      <c r="I60" s="13"/>
      <c r="J60" s="14"/>
      <c r="K60" s="65" t="str">
        <f>IFERROR(VLOOKUP($K$17,Blad2!$Z$8:$AV$40,7,),"")</f>
        <v/>
      </c>
      <c r="L60" s="65"/>
      <c r="M60" s="65"/>
      <c r="N60" s="65"/>
      <c r="O60" s="65"/>
      <c r="P60" s="65"/>
      <c r="Q60" s="65"/>
      <c r="R60" s="65"/>
    </row>
    <row r="61" spans="1:18" ht="16.5" customHeight="1" x14ac:dyDescent="0.2">
      <c r="A61" s="8"/>
      <c r="B61" s="55"/>
      <c r="C61" s="8"/>
      <c r="D61" s="8"/>
      <c r="E61" s="8"/>
      <c r="F61" s="8"/>
      <c r="G61" s="8"/>
      <c r="H61" s="8"/>
      <c r="I61" s="8"/>
      <c r="J61" s="8"/>
      <c r="K61" s="65"/>
      <c r="L61" s="65"/>
      <c r="M61" s="65"/>
      <c r="N61" s="65"/>
      <c r="O61" s="65"/>
      <c r="P61" s="65"/>
      <c r="Q61" s="65"/>
      <c r="R61" s="65"/>
    </row>
    <row r="62" spans="1:18" x14ac:dyDescent="0.2">
      <c r="A62" s="8"/>
      <c r="B62" s="55"/>
      <c r="C62" s="8"/>
      <c r="D62" s="8"/>
      <c r="E62" s="8"/>
      <c r="F62" s="8"/>
      <c r="G62" s="8"/>
      <c r="H62" s="8"/>
      <c r="I62" s="8"/>
      <c r="J62" s="8"/>
      <c r="K62" s="65"/>
      <c r="L62" s="65"/>
      <c r="M62" s="65"/>
      <c r="N62" s="65"/>
      <c r="O62" s="65"/>
      <c r="P62" s="65"/>
      <c r="Q62" s="65"/>
      <c r="R62" s="65"/>
    </row>
    <row r="63" spans="1:18" x14ac:dyDescent="0.2">
      <c r="A63" s="8"/>
      <c r="B63" s="55"/>
      <c r="C63" s="8"/>
      <c r="D63" s="8"/>
      <c r="E63" s="8"/>
      <c r="F63" s="8"/>
      <c r="G63" s="8"/>
      <c r="H63" s="8"/>
      <c r="I63" s="8"/>
      <c r="J63" s="8"/>
      <c r="K63" s="65"/>
      <c r="L63" s="65"/>
      <c r="M63" s="65"/>
      <c r="N63" s="65"/>
      <c r="O63" s="65"/>
      <c r="P63" s="65"/>
      <c r="Q63" s="65"/>
      <c r="R63" s="65"/>
    </row>
    <row r="64" spans="1:18" x14ac:dyDescent="0.2">
      <c r="A64" s="8"/>
      <c r="B64" s="55"/>
      <c r="C64" s="8"/>
      <c r="D64" s="8"/>
      <c r="E64" s="8"/>
      <c r="F64" s="8"/>
      <c r="G64" s="8"/>
      <c r="H64" s="8"/>
      <c r="I64" s="8"/>
      <c r="J64" s="8"/>
      <c r="K64" s="65"/>
      <c r="L64" s="65"/>
      <c r="M64" s="65"/>
      <c r="N64" s="65"/>
      <c r="O64" s="65"/>
      <c r="P64" s="65"/>
      <c r="Q64" s="65"/>
      <c r="R64" s="65"/>
    </row>
    <row r="65" spans="1:18" ht="14.1" customHeight="1" x14ac:dyDescent="0.2">
      <c r="A65" s="11" t="s">
        <v>27</v>
      </c>
      <c r="B65" s="58"/>
      <c r="C65" s="13"/>
      <c r="D65" s="13"/>
      <c r="E65" s="13"/>
      <c r="F65" s="13"/>
      <c r="G65" s="13"/>
      <c r="H65" s="13"/>
      <c r="I65" s="13"/>
      <c r="J65" s="14"/>
      <c r="K65" s="14"/>
      <c r="L65" s="14"/>
      <c r="M65" s="13"/>
      <c r="N65" s="13"/>
      <c r="O65" s="8"/>
      <c r="P65" s="8"/>
      <c r="Q65" s="8"/>
      <c r="R65" s="8"/>
    </row>
    <row r="66" spans="1:18" ht="14.1" customHeight="1" x14ac:dyDescent="0.2">
      <c r="A66" s="15"/>
      <c r="B66" s="54" t="s">
        <v>28</v>
      </c>
      <c r="C66" s="13"/>
      <c r="D66" s="13"/>
      <c r="E66" s="13"/>
      <c r="F66" s="13"/>
      <c r="G66" s="11"/>
      <c r="H66" s="13"/>
      <c r="I66" s="13"/>
      <c r="J66" s="14"/>
      <c r="K66" s="68" t="str">
        <f>IF(OR(K17="Sélectionnez votre chaudière ici",K17=""),"",K17)</f>
        <v/>
      </c>
      <c r="L66" s="68"/>
      <c r="M66" s="68"/>
      <c r="N66" s="68"/>
      <c r="O66" s="68"/>
      <c r="P66" s="68"/>
      <c r="Q66" s="68"/>
      <c r="R66" s="21"/>
    </row>
    <row r="67" spans="1:18" ht="14.1" customHeight="1" x14ac:dyDescent="0.2">
      <c r="A67" s="15"/>
      <c r="B67" s="54" t="s">
        <v>29</v>
      </c>
      <c r="C67" s="13"/>
      <c r="D67" s="13"/>
      <c r="E67" s="13"/>
      <c r="F67" s="13"/>
      <c r="G67" s="11"/>
      <c r="H67" s="13"/>
      <c r="I67" s="13"/>
      <c r="J67" s="14"/>
      <c r="K67" s="68" t="str">
        <f>K18</f>
        <v/>
      </c>
      <c r="L67" s="68"/>
      <c r="M67" s="68"/>
      <c r="N67" s="68"/>
      <c r="O67" s="68"/>
      <c r="P67" s="68"/>
      <c r="Q67" s="68"/>
      <c r="R67" s="21"/>
    </row>
    <row r="68" spans="1:18" ht="14.1" customHeight="1" x14ac:dyDescent="0.2">
      <c r="A68" s="15"/>
      <c r="B68" s="54" t="s">
        <v>30</v>
      </c>
      <c r="C68" s="13"/>
      <c r="D68" s="13"/>
      <c r="E68" s="13"/>
      <c r="F68" s="11"/>
      <c r="G68" s="13"/>
      <c r="H68" s="13"/>
      <c r="I68" s="13"/>
      <c r="J68" s="14"/>
      <c r="K68" s="68" t="str">
        <f>K19</f>
        <v/>
      </c>
      <c r="L68" s="68"/>
      <c r="M68" s="68"/>
      <c r="N68" s="68"/>
      <c r="O68" s="68"/>
      <c r="P68" s="68"/>
      <c r="Q68" s="68"/>
      <c r="R68" s="21"/>
    </row>
    <row r="69" spans="1:18" ht="14.1" customHeight="1" x14ac:dyDescent="0.2">
      <c r="A69" s="15"/>
      <c r="B69" s="54" t="s">
        <v>108</v>
      </c>
      <c r="C69" s="13"/>
      <c r="D69" s="13"/>
      <c r="E69" s="13"/>
      <c r="F69" s="13"/>
      <c r="G69" s="11"/>
      <c r="H69" s="13"/>
      <c r="I69" s="13"/>
      <c r="J69" s="14"/>
      <c r="K69" s="68" t="str">
        <f>K20</f>
        <v/>
      </c>
      <c r="L69" s="68"/>
      <c r="M69" s="68"/>
      <c r="N69" s="68"/>
      <c r="O69" s="68"/>
      <c r="P69" s="68"/>
      <c r="Q69" s="68"/>
      <c r="R69" s="21"/>
    </row>
    <row r="70" spans="1:18" ht="14.1" customHeight="1" x14ac:dyDescent="0.2">
      <c r="A70" s="15"/>
      <c r="B70" s="54" t="s">
        <v>31</v>
      </c>
      <c r="C70" s="13"/>
      <c r="D70" s="13"/>
      <c r="E70" s="13"/>
      <c r="F70" s="13"/>
      <c r="G70" s="11"/>
      <c r="H70" s="13"/>
      <c r="I70" s="13"/>
      <c r="J70" s="14"/>
      <c r="K70" s="68" t="str">
        <f>IFERROR(VLOOKUP($K$17,Blad2!$AA$6:$AZ$16,3,),"")</f>
        <v/>
      </c>
      <c r="L70" s="68"/>
      <c r="M70" s="68"/>
      <c r="N70" s="68"/>
      <c r="O70" s="68"/>
      <c r="P70" s="68"/>
      <c r="Q70" s="68"/>
      <c r="R70" s="21"/>
    </row>
    <row r="71" spans="1:18" ht="14.1" customHeight="1" x14ac:dyDescent="0.2">
      <c r="A71" s="15"/>
      <c r="B71" s="54" t="s">
        <v>61</v>
      </c>
      <c r="C71" s="13"/>
      <c r="D71" s="13"/>
      <c r="E71" s="13"/>
      <c r="F71" s="13"/>
      <c r="G71" s="11"/>
      <c r="H71" s="13"/>
      <c r="I71" s="13"/>
      <c r="J71" s="14"/>
      <c r="K71" s="53" t="str">
        <f>IFERROR(VLOOKUP($K$17,Blad2!$AA$6:$AZ$16,4,),"")</f>
        <v/>
      </c>
      <c r="L71" s="43"/>
      <c r="M71" s="43"/>
      <c r="N71" s="43"/>
      <c r="O71" s="43"/>
      <c r="P71" s="43"/>
      <c r="Q71" s="43"/>
      <c r="R71" s="21"/>
    </row>
    <row r="72" spans="1:18" ht="14.1" customHeight="1" x14ac:dyDescent="0.2">
      <c r="A72" s="15"/>
      <c r="B72" s="54" t="s">
        <v>32</v>
      </c>
      <c r="C72" s="13"/>
      <c r="D72" s="13"/>
      <c r="E72" s="13"/>
      <c r="F72" s="11"/>
      <c r="G72" s="13"/>
      <c r="H72" s="13"/>
      <c r="I72" s="13"/>
      <c r="J72" s="14"/>
      <c r="K72" s="68" t="str">
        <f>K22</f>
        <v/>
      </c>
      <c r="L72" s="68"/>
      <c r="M72" s="68"/>
      <c r="N72" s="68"/>
      <c r="O72" s="68"/>
      <c r="P72" s="68"/>
      <c r="Q72" s="68"/>
      <c r="R72" s="21"/>
    </row>
    <row r="73" spans="1:18" s="16" customFormat="1" ht="14.1" customHeight="1" x14ac:dyDescent="0.2">
      <c r="A73" s="15"/>
      <c r="B73" s="54"/>
      <c r="C73" s="13"/>
      <c r="D73" s="13"/>
      <c r="E73" s="13"/>
      <c r="F73" s="11"/>
      <c r="G73" s="13"/>
      <c r="H73" s="13"/>
      <c r="I73" s="13"/>
      <c r="J73" s="14"/>
      <c r="K73" s="14"/>
      <c r="L73" s="14"/>
      <c r="M73" s="14"/>
      <c r="N73" s="14"/>
      <c r="O73" s="15"/>
      <c r="P73" s="15"/>
      <c r="Q73" s="15"/>
      <c r="R73" s="15"/>
    </row>
    <row r="74" spans="1:18" s="16" customFormat="1" ht="14.1" customHeight="1" x14ac:dyDescent="0.2">
      <c r="A74" s="17" t="s">
        <v>116</v>
      </c>
      <c r="B74" s="55"/>
      <c r="C74" s="13"/>
      <c r="D74" s="13"/>
      <c r="E74" s="13"/>
      <c r="F74" s="13"/>
      <c r="G74" s="13"/>
      <c r="H74" s="13"/>
      <c r="I74" s="13"/>
      <c r="J74" s="14"/>
      <c r="K74" s="14"/>
      <c r="L74" s="14"/>
      <c r="M74" s="14"/>
      <c r="N74" s="14"/>
      <c r="O74" s="14"/>
      <c r="P74" s="14"/>
      <c r="Q74" s="14"/>
      <c r="R74" s="14"/>
    </row>
    <row r="75" spans="1:18" ht="14.1" customHeight="1" x14ac:dyDescent="0.2">
      <c r="A75" s="15"/>
      <c r="B75" s="54" t="s">
        <v>33</v>
      </c>
      <c r="C75" s="13"/>
      <c r="D75" s="13"/>
      <c r="E75" s="11"/>
      <c r="F75" s="13"/>
      <c r="G75" s="13"/>
      <c r="H75" s="13"/>
      <c r="I75" s="13"/>
      <c r="J75" s="14"/>
      <c r="K75" s="68" t="str">
        <f>K25</f>
        <v/>
      </c>
      <c r="L75" s="68"/>
      <c r="M75" s="68"/>
      <c r="N75" s="68"/>
      <c r="O75" s="68"/>
      <c r="P75" s="68"/>
      <c r="Q75" s="68"/>
      <c r="R75" s="68"/>
    </row>
    <row r="76" spans="1:18" ht="14.1" customHeight="1" x14ac:dyDescent="0.2">
      <c r="A76" s="15"/>
      <c r="B76" s="73" t="s">
        <v>34</v>
      </c>
      <c r="C76" s="73"/>
      <c r="D76" s="73"/>
      <c r="E76" s="73"/>
      <c r="F76" s="73"/>
      <c r="G76" s="73"/>
      <c r="H76" s="73"/>
      <c r="I76" s="73"/>
      <c r="J76" s="14"/>
      <c r="K76" s="68" t="str">
        <f>K26</f>
        <v/>
      </c>
      <c r="L76" s="68"/>
      <c r="M76" s="68"/>
      <c r="N76" s="68"/>
      <c r="O76" s="68"/>
      <c r="P76" s="68"/>
      <c r="Q76" s="68"/>
      <c r="R76" s="68"/>
    </row>
    <row r="77" spans="1:18" ht="14.1" customHeight="1" x14ac:dyDescent="0.2">
      <c r="A77" s="15"/>
      <c r="B77" s="73"/>
      <c r="C77" s="73"/>
      <c r="D77" s="73"/>
      <c r="E77" s="73"/>
      <c r="F77" s="73"/>
      <c r="G77" s="73"/>
      <c r="H77" s="73"/>
      <c r="I77" s="73"/>
      <c r="J77" s="25"/>
      <c r="K77" s="68"/>
      <c r="L77" s="68"/>
      <c r="M77" s="68"/>
      <c r="N77" s="68"/>
      <c r="O77" s="68"/>
      <c r="P77" s="68"/>
      <c r="Q77" s="68"/>
      <c r="R77" s="68"/>
    </row>
    <row r="78" spans="1:18" ht="14.1" customHeight="1" x14ac:dyDescent="0.2">
      <c r="A78" s="8"/>
      <c r="B78" s="54" t="s">
        <v>52</v>
      </c>
      <c r="C78" s="13"/>
      <c r="D78" s="13"/>
      <c r="E78" s="11"/>
      <c r="F78" s="13"/>
      <c r="G78" s="13"/>
      <c r="H78" s="13"/>
      <c r="I78" s="13"/>
      <c r="J78" s="25"/>
      <c r="K78" s="65" t="str">
        <f>IFERROR(VLOOKUP($K$17,Blad2!$AA$6:$AZ$16,5,),"")</f>
        <v/>
      </c>
      <c r="L78" s="65"/>
      <c r="M78" s="65"/>
      <c r="N78" s="65"/>
      <c r="O78" s="65"/>
      <c r="P78" s="65"/>
      <c r="Q78" s="65"/>
      <c r="R78" s="34"/>
    </row>
    <row r="79" spans="1:18" ht="14.1" customHeight="1" x14ac:dyDescent="0.2">
      <c r="A79" s="13"/>
      <c r="B79" s="58"/>
      <c r="C79" s="13"/>
      <c r="D79" s="13"/>
      <c r="E79" s="13"/>
      <c r="F79" s="13"/>
      <c r="G79" s="13"/>
      <c r="H79" s="13"/>
      <c r="I79" s="13"/>
      <c r="J79" s="13"/>
      <c r="K79" s="65"/>
      <c r="L79" s="65"/>
      <c r="M79" s="65"/>
      <c r="N79" s="65"/>
      <c r="O79" s="65"/>
      <c r="P79" s="65"/>
      <c r="Q79" s="65"/>
      <c r="R79" s="34"/>
    </row>
    <row r="80" spans="1:18" ht="14.1" customHeight="1" x14ac:dyDescent="0.2">
      <c r="A80" s="11"/>
      <c r="B80" s="54" t="s">
        <v>53</v>
      </c>
      <c r="C80" s="13"/>
      <c r="D80" s="13"/>
      <c r="E80" s="13"/>
      <c r="F80" s="13"/>
      <c r="G80" s="13"/>
      <c r="H80" s="13"/>
      <c r="I80" s="13"/>
      <c r="J80" s="13"/>
      <c r="K80" s="66" t="str">
        <f>IFERROR(VLOOKUP($K$17,Blad2!$AA$6:$AZ$16,6,),"")</f>
        <v/>
      </c>
      <c r="L80" s="66"/>
      <c r="M80" s="66"/>
      <c r="N80" s="66"/>
      <c r="O80" s="66"/>
      <c r="P80" s="66"/>
      <c r="Q80" s="66"/>
      <c r="R80" s="21"/>
    </row>
    <row r="81" spans="1:18" ht="14.1" customHeight="1" x14ac:dyDescent="0.2">
      <c r="A81" s="8"/>
      <c r="B81" s="54" t="s">
        <v>54</v>
      </c>
      <c r="C81" s="13"/>
      <c r="D81" s="13"/>
      <c r="E81" s="11"/>
      <c r="F81" s="13"/>
      <c r="G81" s="13"/>
      <c r="H81" s="13"/>
      <c r="I81" s="13"/>
      <c r="J81" s="13"/>
      <c r="K81" s="60" t="str">
        <f>IFERROR(VLOOKUP($K$17,Blad2!$AA$6:$AZ$16,7,),"")</f>
        <v/>
      </c>
      <c r="L81" s="60"/>
      <c r="M81" s="60"/>
      <c r="N81" s="60"/>
      <c r="O81" s="60"/>
      <c r="P81" s="60"/>
      <c r="Q81" s="60"/>
      <c r="R81" s="8"/>
    </row>
    <row r="82" spans="1:18" ht="14.1" customHeight="1" x14ac:dyDescent="0.2">
      <c r="A82" s="11"/>
      <c r="B82" s="54" t="s">
        <v>37</v>
      </c>
      <c r="C82" s="13"/>
      <c r="D82" s="13"/>
      <c r="E82" s="13"/>
      <c r="F82" s="13"/>
      <c r="G82" s="13"/>
      <c r="H82" s="13"/>
      <c r="I82" s="13"/>
      <c r="J82" s="13"/>
      <c r="K82" s="68" t="str">
        <f>IFERROR(VLOOKUP($K$17,Blad2!$AA$6:$AZ$16,9,),"")</f>
        <v/>
      </c>
      <c r="L82" s="68"/>
      <c r="M82" s="67" t="str">
        <f>IF(K82="","","kW")</f>
        <v/>
      </c>
      <c r="N82" s="67"/>
      <c r="O82" s="67"/>
      <c r="P82" s="67"/>
      <c r="Q82" s="21"/>
      <c r="R82" s="21"/>
    </row>
    <row r="83" spans="1:18" ht="14.1" customHeight="1" x14ac:dyDescent="0.2">
      <c r="A83" s="11"/>
      <c r="B83" s="54" t="s">
        <v>104</v>
      </c>
      <c r="C83" s="13"/>
      <c r="D83" s="13"/>
      <c r="E83" s="13"/>
      <c r="F83" s="13"/>
      <c r="G83" s="13"/>
      <c r="H83" s="13"/>
      <c r="I83" s="13"/>
      <c r="J83" s="13"/>
      <c r="K83" s="53" t="str">
        <f>IFERROR(VLOOKUP($K$17,Blad2!$AA$6:$AZ$16,2,),"")</f>
        <v/>
      </c>
      <c r="L83" s="46"/>
      <c r="M83" s="47"/>
      <c r="N83" s="47"/>
      <c r="O83" s="47"/>
      <c r="P83" s="47"/>
      <c r="Q83" s="21"/>
      <c r="R83" s="21"/>
    </row>
    <row r="84" spans="1:18" ht="14.1" customHeight="1" x14ac:dyDescent="0.2">
      <c r="A84" s="8"/>
      <c r="B84" s="54" t="s">
        <v>62</v>
      </c>
      <c r="C84" s="13"/>
      <c r="D84" s="11"/>
      <c r="E84" s="13"/>
      <c r="F84" s="13"/>
      <c r="G84" s="13"/>
      <c r="H84" s="13"/>
      <c r="I84" s="13"/>
      <c r="J84" s="13"/>
      <c r="K84" s="68" t="str">
        <f>IFERROR(VLOOKUP($K$17,Blad2!$AA$6:$AZ$16,10,),"")</f>
        <v/>
      </c>
      <c r="L84" s="68"/>
      <c r="M84" s="68"/>
      <c r="N84" s="68"/>
      <c r="O84" s="68"/>
      <c r="P84" s="68"/>
      <c r="Q84" s="68"/>
      <c r="R84" s="21"/>
    </row>
    <row r="85" spans="1:18" ht="14.1" customHeight="1" x14ac:dyDescent="0.2">
      <c r="A85" s="8"/>
      <c r="B85" s="54" t="s">
        <v>106</v>
      </c>
      <c r="C85" s="13"/>
      <c r="D85" s="11"/>
      <c r="E85" s="13"/>
      <c r="F85" s="13"/>
      <c r="G85" s="13"/>
      <c r="H85" s="13"/>
      <c r="I85" s="13"/>
      <c r="J85" s="13"/>
      <c r="K85" s="62" t="str">
        <f>IFERROR(VLOOKUP($K$17,Blad2!$AA$6:$AZ$16,16,),"")</f>
        <v/>
      </c>
      <c r="L85" s="62"/>
      <c r="M85" s="62"/>
      <c r="N85" s="62"/>
      <c r="O85" s="62"/>
      <c r="P85" s="62"/>
      <c r="Q85" s="62"/>
      <c r="R85" s="21"/>
    </row>
    <row r="86" spans="1:18" ht="14.1" customHeight="1" x14ac:dyDescent="0.2">
      <c r="A86" s="8"/>
      <c r="B86" s="54" t="s">
        <v>119</v>
      </c>
      <c r="C86" s="13"/>
      <c r="D86" s="11"/>
      <c r="E86" s="13"/>
      <c r="F86" s="13"/>
      <c r="G86" s="13"/>
      <c r="H86" s="13"/>
      <c r="I86" s="13"/>
      <c r="J86" s="13"/>
      <c r="K86" s="53" t="str">
        <f>IFERROR(VLOOKUP($K$17,Blad2!$AA$6:$AZ$16,16,),"")</f>
        <v/>
      </c>
      <c r="L86" s="46"/>
      <c r="M86" s="46"/>
      <c r="N86" s="46"/>
      <c r="O86" s="46"/>
      <c r="P86" s="46"/>
      <c r="Q86" s="46"/>
      <c r="R86" s="21"/>
    </row>
    <row r="87" spans="1:18" ht="14.1" customHeight="1" x14ac:dyDescent="0.2">
      <c r="A87" s="13"/>
      <c r="B87" s="58" t="s">
        <v>55</v>
      </c>
      <c r="C87" s="13"/>
      <c r="D87" s="13"/>
      <c r="E87" s="13"/>
      <c r="F87" s="13"/>
      <c r="G87" s="13"/>
      <c r="H87" s="13"/>
      <c r="I87" s="13"/>
      <c r="J87" s="13"/>
      <c r="K87" s="68" t="str">
        <f>IFERROR(VLOOKUP($K$17,Blad2!$AA$6:$AZ$16,11,),"")</f>
        <v/>
      </c>
      <c r="L87" s="68"/>
      <c r="M87" s="68"/>
      <c r="N87" s="68"/>
      <c r="O87" s="68"/>
      <c r="P87" s="68"/>
      <c r="Q87" s="68"/>
      <c r="R87" s="21"/>
    </row>
    <row r="88" spans="1:18" ht="14.1" customHeight="1" x14ac:dyDescent="0.2">
      <c r="A88" s="13"/>
      <c r="B88" s="58" t="s">
        <v>56</v>
      </c>
      <c r="C88" s="13"/>
      <c r="D88" s="13"/>
      <c r="E88" s="13"/>
      <c r="F88" s="13"/>
      <c r="G88" s="13"/>
      <c r="H88" s="13"/>
      <c r="I88" s="13"/>
      <c r="J88" s="13"/>
      <c r="K88" s="68" t="str">
        <f>IFERROR(VLOOKUP($K$17,Blad2!$AA$6:$AZ$16,12,),"")</f>
        <v/>
      </c>
      <c r="L88" s="68"/>
      <c r="M88" s="68"/>
      <c r="N88" s="68"/>
      <c r="O88" s="68"/>
      <c r="P88" s="68"/>
      <c r="Q88" s="68"/>
      <c r="R88" s="21"/>
    </row>
    <row r="89" spans="1:18" ht="14.1" customHeight="1" x14ac:dyDescent="0.2">
      <c r="A89" s="13"/>
      <c r="B89" s="58" t="s">
        <v>57</v>
      </c>
      <c r="C89" s="13"/>
      <c r="D89" s="13"/>
      <c r="E89" s="13"/>
      <c r="F89" s="13"/>
      <c r="G89" s="13"/>
      <c r="H89" s="13"/>
      <c r="I89" s="13"/>
      <c r="J89" s="13"/>
      <c r="K89" s="68" t="str">
        <f>IFERROR(VLOOKUP($K$17,Blad2!$AA$6:$AZ$16,13,),"")</f>
        <v/>
      </c>
      <c r="L89" s="68"/>
      <c r="M89" s="68"/>
      <c r="N89" s="68"/>
      <c r="O89" s="68"/>
      <c r="P89" s="68"/>
      <c r="Q89" s="68"/>
      <c r="R89" s="21"/>
    </row>
    <row r="90" spans="1:18" ht="14.1" customHeight="1" x14ac:dyDescent="0.2">
      <c r="A90" s="13"/>
      <c r="B90" s="58" t="s">
        <v>58</v>
      </c>
      <c r="C90" s="13"/>
      <c r="D90" s="13"/>
      <c r="E90" s="13"/>
      <c r="F90" s="13"/>
      <c r="G90" s="13"/>
      <c r="H90" s="13"/>
      <c r="I90" s="13"/>
      <c r="J90" s="13"/>
      <c r="K90" s="64" t="str">
        <f>IFERROR(VLOOKUP($K$17,Blad2!$AA$6:$AZ$16,14,),"")</f>
        <v/>
      </c>
      <c r="L90" s="64"/>
      <c r="M90" s="64"/>
      <c r="N90" s="64"/>
      <c r="O90" s="64"/>
      <c r="P90" s="64"/>
      <c r="Q90" s="64"/>
      <c r="R90" s="40"/>
    </row>
    <row r="91" spans="1:18" s="16" customFormat="1" ht="14.1" customHeight="1" x14ac:dyDescent="0.2">
      <c r="A91" s="15"/>
      <c r="B91" s="57"/>
      <c r="C91" s="13"/>
      <c r="D91" s="13"/>
      <c r="E91" s="13"/>
      <c r="F91" s="13"/>
      <c r="G91" s="13"/>
      <c r="H91" s="13"/>
      <c r="I91" s="13"/>
      <c r="J91" s="14"/>
      <c r="K91" s="14"/>
      <c r="L91" s="14"/>
      <c r="M91" s="14"/>
      <c r="N91" s="14"/>
      <c r="O91" s="15"/>
      <c r="P91" s="15"/>
      <c r="Q91" s="8"/>
      <c r="R91" s="15"/>
    </row>
    <row r="92" spans="1:18" ht="14.1" customHeight="1" x14ac:dyDescent="0.2">
      <c r="A92" s="11" t="s">
        <v>43</v>
      </c>
      <c r="B92" s="25"/>
      <c r="C92" s="24"/>
      <c r="D92" s="24"/>
      <c r="E92" s="24"/>
      <c r="F92" s="24"/>
      <c r="G92" s="24"/>
      <c r="H92" s="24"/>
      <c r="I92" s="24"/>
      <c r="J92" s="24"/>
      <c r="K92" s="21"/>
      <c r="L92" s="21"/>
      <c r="M92" s="21"/>
      <c r="N92" s="21"/>
      <c r="O92" s="21"/>
      <c r="P92" s="21"/>
      <c r="Q92" s="8"/>
      <c r="R92" s="21"/>
    </row>
    <row r="93" spans="1:18" s="16" customFormat="1" ht="14.1" customHeight="1" x14ac:dyDescent="0.2">
      <c r="A93" s="17" t="s">
        <v>59</v>
      </c>
      <c r="B93" s="55"/>
      <c r="C93" s="13"/>
      <c r="D93" s="13"/>
      <c r="E93" s="13"/>
      <c r="F93" s="13"/>
      <c r="G93" s="13"/>
      <c r="H93" s="13"/>
      <c r="I93" s="13"/>
      <c r="J93" s="14"/>
      <c r="K93" s="14"/>
      <c r="L93" s="14"/>
      <c r="M93" s="14"/>
      <c r="N93" s="14"/>
      <c r="O93" s="15"/>
      <c r="P93" s="15"/>
      <c r="Q93" s="8"/>
      <c r="R93" s="15"/>
    </row>
    <row r="94" spans="1:18" s="16" customFormat="1" ht="14.1" customHeight="1" x14ac:dyDescent="0.2">
      <c r="A94" s="15"/>
      <c r="B94" s="54" t="s">
        <v>60</v>
      </c>
      <c r="C94" s="13"/>
      <c r="D94" s="13"/>
      <c r="E94" s="11"/>
      <c r="F94" s="13"/>
      <c r="G94" s="13"/>
      <c r="H94" s="13"/>
      <c r="I94" s="13"/>
      <c r="J94" s="14"/>
      <c r="K94" s="68" t="str">
        <f>IFERROR(VLOOKUP($K$17,Blad2!$AA$6:$AZ$16,15,),"")</f>
        <v/>
      </c>
      <c r="L94" s="68"/>
      <c r="M94" s="68"/>
      <c r="N94" s="68"/>
      <c r="O94" s="68"/>
      <c r="P94" s="68"/>
      <c r="Q94" s="68"/>
      <c r="R94" s="68"/>
    </row>
    <row r="95" spans="1:18" ht="14.1" customHeight="1" x14ac:dyDescent="0.2">
      <c r="A95" s="8"/>
      <c r="B95" s="55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x14ac:dyDescent="0.2">
      <c r="A96" s="8"/>
      <c r="B96" s="55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x14ac:dyDescent="0.2">
      <c r="A97" s="8"/>
      <c r="B97" s="55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x14ac:dyDescent="0.2">
      <c r="A98" s="8"/>
      <c r="B98" s="55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x14ac:dyDescent="0.2">
      <c r="A99" s="8"/>
      <c r="B99" s="55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x14ac:dyDescent="0.2">
      <c r="A100" s="8"/>
      <c r="B100" s="55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x14ac:dyDescent="0.2">
      <c r="A101" s="8"/>
      <c r="B101" s="55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x14ac:dyDescent="0.2">
      <c r="A102" s="8"/>
      <c r="B102" s="55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x14ac:dyDescent="0.2">
      <c r="A103" s="8"/>
      <c r="B103" s="55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x14ac:dyDescent="0.2">
      <c r="A104" s="8"/>
      <c r="B104" s="55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x14ac:dyDescent="0.2">
      <c r="A105" s="8"/>
      <c r="B105" s="55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x14ac:dyDescent="0.2">
      <c r="A106" s="8"/>
      <c r="B106" s="55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2">
      <c r="A107" s="8"/>
      <c r="B107" s="55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x14ac:dyDescent="0.2">
      <c r="A108" s="8"/>
      <c r="B108" s="55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x14ac:dyDescent="0.2">
      <c r="A109" s="8"/>
      <c r="B109" s="55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x14ac:dyDescent="0.2">
      <c r="A110" s="8"/>
      <c r="B110" s="55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x14ac:dyDescent="0.2">
      <c r="A111" s="8"/>
      <c r="B111" s="55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x14ac:dyDescent="0.2">
      <c r="A112" s="8"/>
      <c r="B112" s="55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x14ac:dyDescent="0.2">
      <c r="A113" s="8"/>
      <c r="B113" s="55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R113" s="8"/>
    </row>
    <row r="114" spans="1:18" hidden="1" x14ac:dyDescent="0.2"/>
    <row r="115" spans="1:18" hidden="1" x14ac:dyDescent="0.2"/>
    <row r="116" spans="1:18" hidden="1" x14ac:dyDescent="0.2"/>
    <row r="117" spans="1:18" hidden="1" x14ac:dyDescent="0.2"/>
    <row r="118" spans="1:18" hidden="1" x14ac:dyDescent="0.2"/>
    <row r="119" spans="1:18" hidden="1" x14ac:dyDescent="0.2"/>
    <row r="120" spans="1:18" hidden="1" x14ac:dyDescent="0.2"/>
    <row r="121" spans="1:18" hidden="1" x14ac:dyDescent="0.2"/>
    <row r="122" spans="1:18" hidden="1" x14ac:dyDescent="0.2"/>
    <row r="123" spans="1:18" hidden="1" x14ac:dyDescent="0.2"/>
    <row r="124" spans="1:18" hidden="1" x14ac:dyDescent="0.2"/>
    <row r="125" spans="1:18" hidden="1" x14ac:dyDescent="0.2"/>
    <row r="126" spans="1:18" x14ac:dyDescent="0.2"/>
    <row r="127" spans="1:18" x14ac:dyDescent="0.2"/>
    <row r="128" spans="1:1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x14ac:dyDescent="0.2"/>
    <row r="178" x14ac:dyDescent="0.2"/>
    <row r="179" x14ac:dyDescent="0.2"/>
  </sheetData>
  <sheetProtection password="95D2" sheet="1" objects="1" scenarios="1"/>
  <mergeCells count="58">
    <mergeCell ref="K46:Q46"/>
    <mergeCell ref="B26:I27"/>
    <mergeCell ref="K45:Q45"/>
    <mergeCell ref="K37:L37"/>
    <mergeCell ref="K36:L36"/>
    <mergeCell ref="M36:P36"/>
    <mergeCell ref="K32:L32"/>
    <mergeCell ref="M32:P32"/>
    <mergeCell ref="M37:P37"/>
    <mergeCell ref="K41:Q41"/>
    <mergeCell ref="K43:Q43"/>
    <mergeCell ref="K44:Q44"/>
    <mergeCell ref="A30:Q31"/>
    <mergeCell ref="K94:R94"/>
    <mergeCell ref="K60:R64"/>
    <mergeCell ref="K54:R54"/>
    <mergeCell ref="B76:I77"/>
    <mergeCell ref="K75:R75"/>
    <mergeCell ref="K76:R77"/>
    <mergeCell ref="K72:Q72"/>
    <mergeCell ref="K70:Q70"/>
    <mergeCell ref="K69:Q69"/>
    <mergeCell ref="K68:Q68"/>
    <mergeCell ref="K67:Q67"/>
    <mergeCell ref="K66:Q66"/>
    <mergeCell ref="K84:Q84"/>
    <mergeCell ref="K87:Q87"/>
    <mergeCell ref="K88:Q88"/>
    <mergeCell ref="K89:Q89"/>
    <mergeCell ref="A9:Q11"/>
    <mergeCell ref="K14:Q14"/>
    <mergeCell ref="K22:Q22"/>
    <mergeCell ref="K21:Q21"/>
    <mergeCell ref="K20:Q20"/>
    <mergeCell ref="K19:Q19"/>
    <mergeCell ref="K18:Q18"/>
    <mergeCell ref="K17:Q17"/>
    <mergeCell ref="A12:P12"/>
    <mergeCell ref="A13:F13"/>
    <mergeCell ref="K15:Q15"/>
    <mergeCell ref="R17:Y17"/>
    <mergeCell ref="K28:Q28"/>
    <mergeCell ref="K26:Q27"/>
    <mergeCell ref="K25:Q25"/>
    <mergeCell ref="K35:Q35"/>
    <mergeCell ref="K34:Q34"/>
    <mergeCell ref="K33:Q33"/>
    <mergeCell ref="K47:Q47"/>
    <mergeCell ref="K53:Q53"/>
    <mergeCell ref="K52:Q52"/>
    <mergeCell ref="K49:Q49"/>
    <mergeCell ref="K48:Q48"/>
    <mergeCell ref="A51:F51"/>
    <mergeCell ref="K90:Q90"/>
    <mergeCell ref="K78:Q79"/>
    <mergeCell ref="K80:Q80"/>
    <mergeCell ref="M82:P82"/>
    <mergeCell ref="K82:L82"/>
  </mergeCells>
  <conditionalFormatting sqref="K17">
    <cfRule type="cellIs" dxfId="34" priority="52" operator="equal">
      <formula>"Sélectionnez votre chaudière ici"</formula>
    </cfRule>
    <cfRule type="cellIs" dxfId="33" priority="54" operator="equal">
      <formula>"Selecteer hier uw verwarmingsketel"</formula>
    </cfRule>
  </conditionalFormatting>
  <conditionalFormatting sqref="K28 K25:K26 R28 R25">
    <cfRule type="cellIs" dxfId="32" priority="46" operator="equal">
      <formula>"Niet van toepassing"</formula>
    </cfRule>
  </conditionalFormatting>
  <conditionalFormatting sqref="M36 R32:R37 K32:K37">
    <cfRule type="cellIs" dxfId="31" priority="45" operator="equal">
      <formula>"Niet van toepassing"</formula>
    </cfRule>
  </conditionalFormatting>
  <conditionalFormatting sqref="K41 R41">
    <cfRule type="cellIs" dxfId="30" priority="44" operator="equal">
      <formula>"Niet van toepassing"</formula>
    </cfRule>
  </conditionalFormatting>
  <conditionalFormatting sqref="K78">
    <cfRule type="cellIs" dxfId="29" priority="37" operator="equal">
      <formula>"Niet van toepassing"</formula>
    </cfRule>
  </conditionalFormatting>
  <conditionalFormatting sqref="R66:R72 K66:K72">
    <cfRule type="cellIs" dxfId="28" priority="40" operator="equal">
      <formula>"Niet van toepassing"</formula>
    </cfRule>
  </conditionalFormatting>
  <conditionalFormatting sqref="K75:P75 K76 R75">
    <cfRule type="cellIs" dxfId="27" priority="39" operator="equal">
      <formula>"Niet van toepassing"</formula>
    </cfRule>
  </conditionalFormatting>
  <conditionalFormatting sqref="K80 R80">
    <cfRule type="cellIs" dxfId="26" priority="36" operator="equal">
      <formula>"Non applicable"</formula>
    </cfRule>
  </conditionalFormatting>
  <conditionalFormatting sqref="K82:K83 R82:R83">
    <cfRule type="cellIs" dxfId="25" priority="34" operator="equal">
      <formula>"Niet van toepassing"</formula>
    </cfRule>
  </conditionalFormatting>
  <conditionalFormatting sqref="R84:R90 K84:K90">
    <cfRule type="cellIs" dxfId="24" priority="33" operator="equal">
      <formula>"Non applicable"</formula>
    </cfRule>
  </conditionalFormatting>
  <conditionalFormatting sqref="K94:P94 R94">
    <cfRule type="cellIs" dxfId="23" priority="32" operator="equal">
      <formula>"Niet van toepassing"</formula>
    </cfRule>
  </conditionalFormatting>
  <conditionalFormatting sqref="K61:P61 R61">
    <cfRule type="cellIs" dxfId="22" priority="31" operator="equal">
      <formula>"Niet van toepassing"</formula>
    </cfRule>
  </conditionalFormatting>
  <conditionalFormatting sqref="M32">
    <cfRule type="cellIs" dxfId="21" priority="30" operator="equal">
      <formula>"Niet van toepassing"</formula>
    </cfRule>
  </conditionalFormatting>
  <conditionalFormatting sqref="M37">
    <cfRule type="cellIs" dxfId="20" priority="28" operator="equal">
      <formula>"Niet van toepassing"</formula>
    </cfRule>
  </conditionalFormatting>
  <conditionalFormatting sqref="Q50:Q51 Q75">
    <cfRule type="cellIs" dxfId="19" priority="26" operator="equal">
      <formula>"Niet van toepassing"</formula>
    </cfRule>
  </conditionalFormatting>
  <conditionalFormatting sqref="Q42">
    <cfRule type="cellIs" dxfId="18" priority="25" operator="equal">
      <formula>"Niet van toepassing"</formula>
    </cfRule>
  </conditionalFormatting>
  <conditionalFormatting sqref="Q60:Q65">
    <cfRule type="cellIs" dxfId="17" priority="23" operator="equal">
      <formula>"Niet van toepassing"</formula>
    </cfRule>
  </conditionalFormatting>
  <conditionalFormatting sqref="Q74">
    <cfRule type="cellIs" dxfId="16" priority="21" operator="equal">
      <formula>"Niet van toepassing"</formula>
    </cfRule>
  </conditionalFormatting>
  <conditionalFormatting sqref="Q76">
    <cfRule type="cellIs" dxfId="15" priority="20" operator="equal">
      <formula>"Niet van toepassing"</formula>
    </cfRule>
  </conditionalFormatting>
  <conditionalFormatting sqref="Q77">
    <cfRule type="cellIs" dxfId="14" priority="19" operator="equal">
      <formula>"Niet van toepassing"</formula>
    </cfRule>
  </conditionalFormatting>
  <conditionalFormatting sqref="Q55">
    <cfRule type="cellIs" dxfId="13" priority="17" operator="equal">
      <formula>"Niet van toepassing"</formula>
    </cfRule>
  </conditionalFormatting>
  <conditionalFormatting sqref="Q36">
    <cfRule type="cellIs" dxfId="12" priority="13" operator="equal">
      <formula>"Niet van toepassing"</formula>
    </cfRule>
  </conditionalFormatting>
  <conditionalFormatting sqref="Q23:Q24 Q29">
    <cfRule type="cellIs" dxfId="11" priority="15" operator="equal">
      <formula>"Niet van toepassing"</formula>
    </cfRule>
  </conditionalFormatting>
  <conditionalFormatting sqref="Q37">
    <cfRule type="cellIs" dxfId="10" priority="12" operator="equal">
      <formula>"Niet van toepassing"</formula>
    </cfRule>
  </conditionalFormatting>
  <conditionalFormatting sqref="Q38">
    <cfRule type="cellIs" dxfId="9" priority="11" operator="equal">
      <formula>"Niet van toepassing"</formula>
    </cfRule>
  </conditionalFormatting>
  <conditionalFormatting sqref="Q39">
    <cfRule type="cellIs" dxfId="8" priority="10" operator="equal">
      <formula>"Niet van toepassing"</formula>
    </cfRule>
  </conditionalFormatting>
  <conditionalFormatting sqref="Q1:Q8">
    <cfRule type="cellIs" dxfId="7" priority="8" operator="equal">
      <formula>"Niet van toepassing"</formula>
    </cfRule>
  </conditionalFormatting>
  <conditionalFormatting sqref="R17:Y17">
    <cfRule type="cellIs" dxfId="6" priority="7" operator="equal">
      <formula>"Niet van toepassing"</formula>
    </cfRule>
  </conditionalFormatting>
  <conditionalFormatting sqref="M82:M83">
    <cfRule type="cellIs" dxfId="5" priority="6" operator="equal">
      <formula>"Niet van toepassing"</formula>
    </cfRule>
  </conditionalFormatting>
  <conditionalFormatting sqref="K45:K49">
    <cfRule type="cellIs" dxfId="4" priority="5" operator="equal">
      <formula>"Non applicable"</formula>
    </cfRule>
  </conditionalFormatting>
  <conditionalFormatting sqref="K81 M81:Q81">
    <cfRule type="cellIs" dxfId="3" priority="4" operator="equal">
      <formula>"Non applicable"</formula>
    </cfRule>
  </conditionalFormatting>
  <conditionalFormatting sqref="K90:Q90">
    <cfRule type="cellIs" dxfId="2" priority="3" operator="equal">
      <formula>"Non applicable"</formula>
    </cfRule>
  </conditionalFormatting>
  <conditionalFormatting sqref="K86">
    <cfRule type="cellIs" dxfId="1" priority="2" operator="equal">
      <formula>"Non applicable"</formula>
    </cfRule>
  </conditionalFormatting>
  <conditionalFormatting sqref="K85">
    <cfRule type="cellIs" dxfId="0" priority="1" operator="equal">
      <formula>"Non applicable"</formula>
    </cfRule>
  </conditionalFormatting>
  <pageMargins left="0.7" right="0.7" top="0.75" bottom="0.75" header="0.3" footer="0.3"/>
  <pageSetup paperSize="9" scale="91" orientation="portrait" r:id="rId1"/>
  <headerFooter alignWithMargins="0">
    <oddFooter>&amp;L&amp;7Bosch Thermotechnology nv/sa
Zandvoortstraat 47
2800 Mechelen&amp;R&amp;7Pagina &amp;P van &amp;N</oddFooter>
  </headerFooter>
  <rowBreaks count="1" manualBreakCount="1">
    <brk id="60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Blad2!$A$5:$A$46</xm:f>
          </x14:formula1>
          <xm:sqref>K17 R18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07"/>
  <sheetViews>
    <sheetView workbookViewId="0">
      <pane xSplit="1" ySplit="4" topLeftCell="R5" activePane="bottomRight" state="frozen"/>
      <selection pane="topRight" activeCell="B1" sqref="B1"/>
      <selection pane="bottomLeft" activeCell="A5" sqref="A5"/>
      <selection pane="bottomRight" activeCell="R15" sqref="R15"/>
    </sheetView>
  </sheetViews>
  <sheetFormatPr defaultColWidth="9.140625" defaultRowHeight="12.75" x14ac:dyDescent="0.2"/>
  <cols>
    <col min="1" max="1" width="33.42578125" bestFit="1" customWidth="1"/>
    <col min="2" max="2" width="49.140625" bestFit="1" customWidth="1"/>
    <col min="3" max="3" width="30.85546875" bestFit="1" customWidth="1"/>
    <col min="4" max="4" width="28.5703125" customWidth="1"/>
    <col min="5" max="5" width="32.42578125" customWidth="1"/>
    <col min="6" max="6" width="34.5703125" customWidth="1"/>
    <col min="7" max="7" width="32.42578125" customWidth="1"/>
    <col min="8" max="8" width="43.85546875" customWidth="1"/>
    <col min="9" max="9" width="58.140625" customWidth="1"/>
    <col min="10" max="10" width="26.28515625" customWidth="1"/>
    <col min="11" max="11" width="27.5703125" customWidth="1"/>
    <col min="12" max="12" width="34.42578125" customWidth="1"/>
    <col min="13" max="13" width="36.7109375" customWidth="1"/>
    <col min="14" max="14" width="31.7109375" customWidth="1"/>
    <col min="15" max="15" width="33.140625" style="27" customWidth="1"/>
    <col min="16" max="16" width="52.42578125" customWidth="1"/>
    <col min="17" max="17" width="32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3" width="38.140625" customWidth="1"/>
    <col min="24" max="24" width="43.28515625" customWidth="1"/>
    <col min="25" max="25" width="46.140625" style="32" customWidth="1"/>
    <col min="26" max="26" width="30" customWidth="1"/>
    <col min="27" max="27" width="30.28515625" customWidth="1"/>
    <col min="28" max="28" width="22.140625" bestFit="1" customWidth="1"/>
    <col min="29" max="29" width="24" customWidth="1"/>
    <col min="30" max="30" width="40.5703125" customWidth="1"/>
    <col min="31" max="31" width="62.42578125" bestFit="1" customWidth="1"/>
    <col min="32" max="32" width="67" customWidth="1"/>
    <col min="33" max="33" width="18.28515625" customWidth="1"/>
    <col min="34" max="34" width="31.42578125" style="32" customWidth="1"/>
    <col min="35" max="35" width="23.7109375" customWidth="1"/>
    <col min="36" max="36" width="34.140625" customWidth="1"/>
    <col min="37" max="37" width="24.7109375" customWidth="1"/>
    <col min="38" max="38" width="23.42578125" customWidth="1"/>
    <col min="39" max="39" width="46.140625" customWidth="1"/>
    <col min="40" max="40" width="68.7109375" customWidth="1"/>
    <col min="41" max="41" width="33.7109375" customWidth="1"/>
    <col min="42" max="42" width="28.5703125" customWidth="1"/>
    <col min="43" max="43" width="32.28515625" customWidth="1"/>
    <col min="44" max="44" width="42.140625" customWidth="1"/>
    <col min="45" max="45" width="22.5703125" customWidth="1"/>
    <col min="46" max="46" width="42.140625" customWidth="1"/>
    <col min="47" max="47" width="10.28515625" customWidth="1"/>
  </cols>
  <sheetData>
    <row r="1" spans="1:50" ht="15" x14ac:dyDescent="0.25">
      <c r="B1" s="2" t="s">
        <v>21</v>
      </c>
      <c r="C1" s="3"/>
      <c r="D1" s="3"/>
      <c r="E1" s="3"/>
      <c r="F1" s="3"/>
      <c r="G1" s="3"/>
      <c r="H1" s="3"/>
      <c r="I1" s="4"/>
      <c r="J1" s="4"/>
      <c r="O1" s="29"/>
    </row>
    <row r="2" spans="1:50" ht="15" x14ac:dyDescent="0.2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 s="29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 s="32">
        <v>25</v>
      </c>
      <c r="Z2" s="2">
        <v>26</v>
      </c>
      <c r="AA2">
        <v>1</v>
      </c>
      <c r="AB2" s="2">
        <v>2</v>
      </c>
      <c r="AC2">
        <v>3</v>
      </c>
      <c r="AD2" s="2">
        <v>4</v>
      </c>
      <c r="AE2">
        <v>5</v>
      </c>
      <c r="AF2" s="2">
        <v>6</v>
      </c>
      <c r="AG2">
        <v>7</v>
      </c>
      <c r="AH2" s="49">
        <v>8</v>
      </c>
      <c r="AI2">
        <v>9</v>
      </c>
      <c r="AJ2" s="2">
        <v>10</v>
      </c>
      <c r="AK2">
        <v>11</v>
      </c>
      <c r="AL2" s="2">
        <v>12</v>
      </c>
      <c r="AM2">
        <v>13</v>
      </c>
      <c r="AN2" s="2">
        <v>14</v>
      </c>
      <c r="AO2">
        <v>15</v>
      </c>
      <c r="AP2" s="2">
        <v>16</v>
      </c>
      <c r="AQ2">
        <v>17</v>
      </c>
      <c r="AR2" s="2">
        <v>18</v>
      </c>
      <c r="AS2">
        <v>19</v>
      </c>
      <c r="AT2" s="2">
        <v>20</v>
      </c>
      <c r="AU2">
        <v>21</v>
      </c>
      <c r="AV2" s="2">
        <v>22</v>
      </c>
      <c r="AW2">
        <v>23</v>
      </c>
      <c r="AX2" s="2">
        <v>24</v>
      </c>
    </row>
    <row r="3" spans="1:50" ht="15" x14ac:dyDescent="0.25">
      <c r="B3" s="77" t="s">
        <v>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5"/>
      <c r="Y3" s="45"/>
      <c r="Z3" s="5"/>
      <c r="AA3" s="77" t="s">
        <v>3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P3" s="6"/>
      <c r="AR3" s="77" t="s">
        <v>0</v>
      </c>
      <c r="AS3" s="77"/>
      <c r="AT3" s="77"/>
      <c r="AU3" s="77"/>
      <c r="AV3" s="77"/>
    </row>
    <row r="4" spans="1:50" ht="15" x14ac:dyDescent="0.25">
      <c r="A4" s="7" t="s">
        <v>4</v>
      </c>
      <c r="B4" s="4" t="s">
        <v>63</v>
      </c>
      <c r="C4" s="4" t="s">
        <v>110</v>
      </c>
      <c r="D4" s="4" t="s">
        <v>64</v>
      </c>
      <c r="E4" s="7" t="s">
        <v>99</v>
      </c>
      <c r="F4" s="4" t="s">
        <v>65</v>
      </c>
      <c r="G4" s="4" t="s">
        <v>68</v>
      </c>
      <c r="H4" s="4" t="s">
        <v>69</v>
      </c>
      <c r="I4" s="4" t="s">
        <v>71</v>
      </c>
      <c r="J4" s="4" t="s">
        <v>72</v>
      </c>
      <c r="K4" s="4" t="s">
        <v>100</v>
      </c>
      <c r="L4" s="4" t="s">
        <v>73</v>
      </c>
      <c r="M4" s="4" t="s">
        <v>74</v>
      </c>
      <c r="N4" s="4" t="s">
        <v>75</v>
      </c>
      <c r="O4" s="28" t="s">
        <v>76</v>
      </c>
      <c r="P4" s="4" t="s">
        <v>77</v>
      </c>
      <c r="Q4" s="7" t="s">
        <v>78</v>
      </c>
      <c r="R4" s="7" t="s">
        <v>6</v>
      </c>
      <c r="S4" s="7" t="s">
        <v>81</v>
      </c>
      <c r="T4" s="7" t="s">
        <v>82</v>
      </c>
      <c r="U4" s="4" t="s">
        <v>83</v>
      </c>
      <c r="V4" s="4" t="s">
        <v>84</v>
      </c>
      <c r="W4" s="4" t="s">
        <v>1</v>
      </c>
      <c r="X4" s="31" t="s">
        <v>85</v>
      </c>
      <c r="Y4" s="42"/>
      <c r="Z4" s="31" t="s">
        <v>110</v>
      </c>
      <c r="AA4" s="4" t="s">
        <v>86</v>
      </c>
      <c r="AB4" s="7" t="s">
        <v>105</v>
      </c>
      <c r="AC4" s="4" t="s">
        <v>65</v>
      </c>
      <c r="AD4" s="4" t="s">
        <v>87</v>
      </c>
      <c r="AE4" s="4" t="s">
        <v>90</v>
      </c>
      <c r="AF4" s="4" t="s">
        <v>91</v>
      </c>
      <c r="AG4" s="4" t="s">
        <v>92</v>
      </c>
      <c r="AH4" s="31" t="s">
        <v>22</v>
      </c>
      <c r="AI4" s="4" t="s">
        <v>8</v>
      </c>
      <c r="AJ4" s="4" t="s">
        <v>93</v>
      </c>
      <c r="AK4" s="4" t="s">
        <v>94</v>
      </c>
      <c r="AL4" s="4" t="s">
        <v>95</v>
      </c>
      <c r="AM4" s="4" t="s">
        <v>57</v>
      </c>
      <c r="AN4" s="4" t="s">
        <v>96</v>
      </c>
      <c r="AO4" s="4" t="s">
        <v>78</v>
      </c>
      <c r="AP4" s="7" t="s">
        <v>98</v>
      </c>
      <c r="AQ4" s="7" t="s">
        <v>120</v>
      </c>
      <c r="AR4" s="7"/>
      <c r="AS4" s="2"/>
      <c r="AT4" s="2"/>
      <c r="AU4" s="2"/>
      <c r="AV4" s="2"/>
    </row>
    <row r="5" spans="1:50" ht="15" x14ac:dyDescent="0.25">
      <c r="A5" s="7" t="s">
        <v>114</v>
      </c>
      <c r="B5" s="20"/>
      <c r="C5" s="20"/>
      <c r="D5" s="20"/>
      <c r="X5" s="32"/>
      <c r="Z5" s="32"/>
      <c r="AB5" s="7"/>
      <c r="AP5" s="7"/>
      <c r="AR5" s="7"/>
      <c r="AS5" s="2"/>
      <c r="AT5" s="2"/>
      <c r="AU5" s="2"/>
      <c r="AV5" s="2"/>
    </row>
    <row r="6" spans="1:50" ht="15" x14ac:dyDescent="0.25">
      <c r="A6" t="s">
        <v>10</v>
      </c>
      <c r="B6" s="20" t="s">
        <v>112</v>
      </c>
      <c r="C6" s="20" t="s">
        <v>112</v>
      </c>
      <c r="D6" s="20" t="s">
        <v>112</v>
      </c>
      <c r="E6" t="s">
        <v>5</v>
      </c>
      <c r="F6" s="20" t="s">
        <v>66</v>
      </c>
      <c r="G6" s="20" t="s">
        <v>67</v>
      </c>
      <c r="H6" s="20" t="s">
        <v>70</v>
      </c>
      <c r="I6" s="20" t="s">
        <v>70</v>
      </c>
      <c r="J6" s="20" t="s">
        <v>70</v>
      </c>
      <c r="K6" s="22">
        <v>18</v>
      </c>
      <c r="L6" s="20" t="s">
        <v>70</v>
      </c>
      <c r="M6" s="20" t="s">
        <v>113</v>
      </c>
      <c r="N6" s="20" t="s">
        <v>70</v>
      </c>
      <c r="O6" s="37">
        <v>99.2</v>
      </c>
      <c r="P6" s="20">
        <v>30</v>
      </c>
      <c r="Q6" s="20" t="s">
        <v>79</v>
      </c>
      <c r="R6" s="7" t="s">
        <v>80</v>
      </c>
      <c r="S6" s="7" t="s">
        <v>79</v>
      </c>
      <c r="T6" s="61" t="s">
        <v>112</v>
      </c>
      <c r="U6" s="61" t="s">
        <v>112</v>
      </c>
      <c r="V6" s="61" t="s">
        <v>112</v>
      </c>
      <c r="W6" s="61" t="s">
        <v>112</v>
      </c>
      <c r="X6" s="20" t="s">
        <v>112</v>
      </c>
      <c r="Y6" s="44"/>
      <c r="Z6" s="20" t="s">
        <v>112</v>
      </c>
      <c r="AA6" s="20" t="str">
        <f>A6</f>
        <v>OlioCondens 8000F-19</v>
      </c>
      <c r="AB6" s="7" t="s">
        <v>70</v>
      </c>
      <c r="AC6" s="44" t="s">
        <v>101</v>
      </c>
      <c r="AD6" s="20" t="s">
        <v>88</v>
      </c>
      <c r="AE6" s="20" t="s">
        <v>97</v>
      </c>
      <c r="AF6" s="22" t="s">
        <v>89</v>
      </c>
      <c r="AG6" s="22" t="s">
        <v>89</v>
      </c>
      <c r="AH6" s="50" t="s">
        <v>89</v>
      </c>
      <c r="AI6" s="22">
        <v>18</v>
      </c>
      <c r="AJ6" s="20" t="s">
        <v>113</v>
      </c>
      <c r="AK6" s="22" t="s">
        <v>89</v>
      </c>
      <c r="AL6" s="48" t="s">
        <v>111</v>
      </c>
      <c r="AM6" s="48" t="s">
        <v>111</v>
      </c>
      <c r="AN6" s="48" t="s">
        <v>111</v>
      </c>
      <c r="AO6" s="20" t="s">
        <v>79</v>
      </c>
      <c r="AP6" s="20" t="s">
        <v>112</v>
      </c>
      <c r="AQ6" s="20" t="s">
        <v>112</v>
      </c>
    </row>
    <row r="7" spans="1:50" ht="15" x14ac:dyDescent="0.25">
      <c r="A7" t="s">
        <v>11</v>
      </c>
      <c r="B7" s="20" t="s">
        <v>112</v>
      </c>
      <c r="C7" s="20" t="s">
        <v>112</v>
      </c>
      <c r="D7" s="20" t="s">
        <v>112</v>
      </c>
      <c r="E7" t="s">
        <v>5</v>
      </c>
      <c r="F7" s="20" t="s">
        <v>66</v>
      </c>
      <c r="G7" s="20" t="s">
        <v>67</v>
      </c>
      <c r="H7" s="20" t="s">
        <v>70</v>
      </c>
      <c r="I7" s="20" t="s">
        <v>70</v>
      </c>
      <c r="J7" s="20" t="s">
        <v>70</v>
      </c>
      <c r="K7" s="22">
        <v>26</v>
      </c>
      <c r="L7" s="20" t="s">
        <v>70</v>
      </c>
      <c r="M7" s="20" t="s">
        <v>113</v>
      </c>
      <c r="N7" s="20" t="s">
        <v>70</v>
      </c>
      <c r="O7" s="37">
        <v>99.2</v>
      </c>
      <c r="P7" s="20">
        <v>30</v>
      </c>
      <c r="Q7" s="20" t="s">
        <v>79</v>
      </c>
      <c r="R7" s="7" t="s">
        <v>80</v>
      </c>
      <c r="S7" s="7" t="s">
        <v>79</v>
      </c>
      <c r="T7" s="61" t="s">
        <v>112</v>
      </c>
      <c r="U7" s="61" t="s">
        <v>112</v>
      </c>
      <c r="V7" s="61" t="s">
        <v>112</v>
      </c>
      <c r="W7" s="61" t="s">
        <v>112</v>
      </c>
      <c r="X7" s="20" t="s">
        <v>112</v>
      </c>
      <c r="Y7" s="44"/>
      <c r="Z7" s="20" t="s">
        <v>112</v>
      </c>
      <c r="AA7" s="20" t="str">
        <f t="shared" ref="AA7:AA16" si="0">A7</f>
        <v>OlioCondens 8000F-27</v>
      </c>
      <c r="AB7" s="7" t="s">
        <v>70</v>
      </c>
      <c r="AC7" s="44" t="s">
        <v>101</v>
      </c>
      <c r="AD7" s="20" t="s">
        <v>88</v>
      </c>
      <c r="AE7" s="20" t="s">
        <v>97</v>
      </c>
      <c r="AF7" s="22" t="s">
        <v>89</v>
      </c>
      <c r="AG7" s="22" t="s">
        <v>89</v>
      </c>
      <c r="AH7" s="50" t="s">
        <v>89</v>
      </c>
      <c r="AI7" s="22">
        <v>26</v>
      </c>
      <c r="AJ7" s="20" t="s">
        <v>113</v>
      </c>
      <c r="AK7" s="22" t="s">
        <v>89</v>
      </c>
      <c r="AL7" s="48" t="s">
        <v>111</v>
      </c>
      <c r="AM7" s="48" t="s">
        <v>111</v>
      </c>
      <c r="AN7" s="48" t="s">
        <v>111</v>
      </c>
      <c r="AO7" s="20" t="s">
        <v>79</v>
      </c>
      <c r="AP7" s="20" t="s">
        <v>112</v>
      </c>
      <c r="AQ7" s="20" t="s">
        <v>112</v>
      </c>
    </row>
    <row r="8" spans="1:50" ht="15" customHeight="1" x14ac:dyDescent="0.25">
      <c r="A8" t="s">
        <v>12</v>
      </c>
      <c r="B8" s="20" t="s">
        <v>112</v>
      </c>
      <c r="C8" s="20" t="s">
        <v>112</v>
      </c>
      <c r="D8" s="20" t="s">
        <v>112</v>
      </c>
      <c r="E8" t="s">
        <v>5</v>
      </c>
      <c r="F8" s="20" t="s">
        <v>66</v>
      </c>
      <c r="G8" s="20" t="s">
        <v>67</v>
      </c>
      <c r="H8" s="20" t="s">
        <v>70</v>
      </c>
      <c r="I8" s="20" t="s">
        <v>70</v>
      </c>
      <c r="J8" s="20" t="s">
        <v>70</v>
      </c>
      <c r="K8" s="22">
        <v>18</v>
      </c>
      <c r="L8" s="20" t="s">
        <v>70</v>
      </c>
      <c r="M8" s="20" t="s">
        <v>113</v>
      </c>
      <c r="N8" s="20" t="s">
        <v>70</v>
      </c>
      <c r="O8" s="37">
        <v>99.2</v>
      </c>
      <c r="P8" s="20">
        <v>30</v>
      </c>
      <c r="Q8" s="20" t="s">
        <v>79</v>
      </c>
      <c r="R8" s="7" t="s">
        <v>80</v>
      </c>
      <c r="S8" s="7" t="s">
        <v>79</v>
      </c>
      <c r="T8" s="61" t="s">
        <v>112</v>
      </c>
      <c r="U8" s="61" t="s">
        <v>112</v>
      </c>
      <c r="V8" s="61" t="s">
        <v>112</v>
      </c>
      <c r="W8" s="61" t="s">
        <v>112</v>
      </c>
      <c r="X8" s="20" t="s">
        <v>112</v>
      </c>
      <c r="Y8" s="44"/>
      <c r="Z8" s="20" t="s">
        <v>112</v>
      </c>
      <c r="AA8" s="20" t="str">
        <f t="shared" si="0"/>
        <v>Suprapur O KUB 19-4</v>
      </c>
      <c r="AB8" s="7" t="s">
        <v>70</v>
      </c>
      <c r="AC8" s="44" t="s">
        <v>101</v>
      </c>
      <c r="AD8" s="20" t="s">
        <v>88</v>
      </c>
      <c r="AE8" s="20" t="s">
        <v>97</v>
      </c>
      <c r="AF8" s="22" t="s">
        <v>89</v>
      </c>
      <c r="AG8" s="22" t="s">
        <v>89</v>
      </c>
      <c r="AH8" s="50" t="s">
        <v>89</v>
      </c>
      <c r="AI8" s="22">
        <v>18</v>
      </c>
      <c r="AJ8" s="20" t="s">
        <v>113</v>
      </c>
      <c r="AK8" s="22" t="s">
        <v>89</v>
      </c>
      <c r="AL8" s="48" t="s">
        <v>111</v>
      </c>
      <c r="AM8" s="48" t="s">
        <v>111</v>
      </c>
      <c r="AN8" s="48" t="s">
        <v>111</v>
      </c>
      <c r="AO8" s="20" t="s">
        <v>79</v>
      </c>
      <c r="AP8" s="20" t="s">
        <v>112</v>
      </c>
      <c r="AQ8" s="20" t="s">
        <v>112</v>
      </c>
    </row>
    <row r="9" spans="1:50" ht="15" x14ac:dyDescent="0.25">
      <c r="A9" t="s">
        <v>13</v>
      </c>
      <c r="B9" s="20" t="s">
        <v>112</v>
      </c>
      <c r="C9" s="20" t="s">
        <v>112</v>
      </c>
      <c r="D9" s="20" t="s">
        <v>112</v>
      </c>
      <c r="E9" t="s">
        <v>5</v>
      </c>
      <c r="F9" s="20" t="s">
        <v>66</v>
      </c>
      <c r="G9" s="20" t="s">
        <v>67</v>
      </c>
      <c r="H9" s="20" t="s">
        <v>70</v>
      </c>
      <c r="I9" s="20" t="s">
        <v>70</v>
      </c>
      <c r="J9" s="20" t="s">
        <v>70</v>
      </c>
      <c r="K9" s="22">
        <v>26</v>
      </c>
      <c r="L9" s="20" t="s">
        <v>70</v>
      </c>
      <c r="M9" s="20" t="s">
        <v>113</v>
      </c>
      <c r="N9" s="20" t="s">
        <v>70</v>
      </c>
      <c r="O9" s="37">
        <v>99.2</v>
      </c>
      <c r="P9" s="20">
        <v>30</v>
      </c>
      <c r="Q9" s="20" t="s">
        <v>79</v>
      </c>
      <c r="R9" s="7" t="s">
        <v>80</v>
      </c>
      <c r="S9" s="7" t="s">
        <v>79</v>
      </c>
      <c r="T9" s="61" t="s">
        <v>112</v>
      </c>
      <c r="U9" s="61" t="s">
        <v>112</v>
      </c>
      <c r="V9" s="61" t="s">
        <v>112</v>
      </c>
      <c r="W9" s="61" t="s">
        <v>112</v>
      </c>
      <c r="X9" s="20" t="s">
        <v>112</v>
      </c>
      <c r="Y9" s="44"/>
      <c r="Z9" s="20" t="s">
        <v>112</v>
      </c>
      <c r="AA9" s="20" t="str">
        <f t="shared" si="0"/>
        <v>Suprapur O KUB 27-4</v>
      </c>
      <c r="AB9" s="7" t="s">
        <v>70</v>
      </c>
      <c r="AC9" s="44" t="s">
        <v>101</v>
      </c>
      <c r="AD9" s="20" t="s">
        <v>88</v>
      </c>
      <c r="AE9" s="20" t="s">
        <v>97</v>
      </c>
      <c r="AF9" s="22" t="s">
        <v>89</v>
      </c>
      <c r="AG9" s="22" t="s">
        <v>89</v>
      </c>
      <c r="AH9" s="50" t="s">
        <v>89</v>
      </c>
      <c r="AI9" s="22">
        <v>26</v>
      </c>
      <c r="AJ9" s="20" t="s">
        <v>113</v>
      </c>
      <c r="AK9" s="22" t="s">
        <v>89</v>
      </c>
      <c r="AL9" s="48" t="s">
        <v>111</v>
      </c>
      <c r="AM9" s="48" t="s">
        <v>111</v>
      </c>
      <c r="AN9" s="48" t="s">
        <v>111</v>
      </c>
      <c r="AO9" s="20" t="s">
        <v>79</v>
      </c>
      <c r="AP9" s="20" t="s">
        <v>112</v>
      </c>
      <c r="AQ9" s="20" t="s">
        <v>112</v>
      </c>
    </row>
    <row r="10" spans="1:50" ht="15" x14ac:dyDescent="0.25">
      <c r="A10" t="s">
        <v>14</v>
      </c>
      <c r="B10" s="20" t="s">
        <v>112</v>
      </c>
      <c r="C10" s="20" t="s">
        <v>112</v>
      </c>
      <c r="D10" s="20" t="s">
        <v>112</v>
      </c>
      <c r="E10" t="s">
        <v>5</v>
      </c>
      <c r="F10" s="20" t="s">
        <v>66</v>
      </c>
      <c r="G10" s="20" t="s">
        <v>67</v>
      </c>
      <c r="H10" s="20" t="s">
        <v>70</v>
      </c>
      <c r="I10" s="20" t="s">
        <v>70</v>
      </c>
      <c r="J10" s="20" t="s">
        <v>70</v>
      </c>
      <c r="K10" s="22">
        <v>18</v>
      </c>
      <c r="L10" s="20" t="s">
        <v>70</v>
      </c>
      <c r="M10" s="20" t="s">
        <v>113</v>
      </c>
      <c r="N10" s="20" t="s">
        <v>70</v>
      </c>
      <c r="O10" s="37">
        <v>97.7</v>
      </c>
      <c r="P10" s="20">
        <v>30</v>
      </c>
      <c r="Q10" s="20" t="s">
        <v>79</v>
      </c>
      <c r="R10" s="7" t="s">
        <v>80</v>
      </c>
      <c r="S10" s="7" t="s">
        <v>79</v>
      </c>
      <c r="T10" s="61" t="s">
        <v>112</v>
      </c>
      <c r="U10" s="61" t="s">
        <v>112</v>
      </c>
      <c r="V10" s="61" t="s">
        <v>112</v>
      </c>
      <c r="W10" s="61" t="s">
        <v>112</v>
      </c>
      <c r="X10" s="20" t="s">
        <v>112</v>
      </c>
      <c r="Y10" s="44"/>
      <c r="Z10" s="20" t="s">
        <v>112</v>
      </c>
      <c r="AA10" s="20" t="str">
        <f t="shared" si="0"/>
        <v>OlioCondens 7000F-18</v>
      </c>
      <c r="AB10" s="7" t="s">
        <v>70</v>
      </c>
      <c r="AC10" s="44" t="s">
        <v>101</v>
      </c>
      <c r="AD10" s="20" t="s">
        <v>88</v>
      </c>
      <c r="AE10" s="20" t="s">
        <v>97</v>
      </c>
      <c r="AF10" s="22" t="s">
        <v>89</v>
      </c>
      <c r="AG10" s="22" t="s">
        <v>89</v>
      </c>
      <c r="AH10" s="50" t="s">
        <v>89</v>
      </c>
      <c r="AI10" s="22">
        <v>18</v>
      </c>
      <c r="AJ10" s="20" t="s">
        <v>113</v>
      </c>
      <c r="AK10" s="22" t="s">
        <v>89</v>
      </c>
      <c r="AL10" s="48" t="s">
        <v>111</v>
      </c>
      <c r="AM10" s="48" t="s">
        <v>111</v>
      </c>
      <c r="AN10" s="48" t="s">
        <v>111</v>
      </c>
      <c r="AO10" s="20" t="s">
        <v>79</v>
      </c>
      <c r="AP10" s="20" t="s">
        <v>112</v>
      </c>
      <c r="AQ10" s="20" t="s">
        <v>112</v>
      </c>
    </row>
    <row r="11" spans="1:50" ht="15" x14ac:dyDescent="0.25">
      <c r="A11" t="s">
        <v>15</v>
      </c>
      <c r="B11" s="20" t="s">
        <v>112</v>
      </c>
      <c r="C11" s="20" t="s">
        <v>112</v>
      </c>
      <c r="D11" s="20" t="s">
        <v>112</v>
      </c>
      <c r="E11" t="s">
        <v>5</v>
      </c>
      <c r="F11" s="20" t="s">
        <v>66</v>
      </c>
      <c r="G11" s="20" t="s">
        <v>67</v>
      </c>
      <c r="H11" s="20" t="s">
        <v>70</v>
      </c>
      <c r="I11" s="20" t="s">
        <v>70</v>
      </c>
      <c r="J11" s="20" t="s">
        <v>70</v>
      </c>
      <c r="K11" s="22">
        <v>22</v>
      </c>
      <c r="L11" s="20" t="s">
        <v>70</v>
      </c>
      <c r="M11" s="20" t="s">
        <v>113</v>
      </c>
      <c r="N11" s="20" t="s">
        <v>70</v>
      </c>
      <c r="O11" s="37">
        <v>97.5</v>
      </c>
      <c r="P11" s="20">
        <v>30</v>
      </c>
      <c r="Q11" s="20" t="s">
        <v>79</v>
      </c>
      <c r="R11" s="7" t="s">
        <v>80</v>
      </c>
      <c r="S11" s="7" t="s">
        <v>79</v>
      </c>
      <c r="T11" s="61" t="s">
        <v>112</v>
      </c>
      <c r="U11" s="61" t="s">
        <v>112</v>
      </c>
      <c r="V11" s="61" t="s">
        <v>112</v>
      </c>
      <c r="W11" s="61" t="s">
        <v>112</v>
      </c>
      <c r="X11" s="20" t="s">
        <v>112</v>
      </c>
      <c r="Y11" s="44"/>
      <c r="Z11" s="20" t="s">
        <v>112</v>
      </c>
      <c r="AA11" s="20" t="str">
        <f t="shared" si="0"/>
        <v>OlioCondens 7000F-22</v>
      </c>
      <c r="AB11" s="7" t="s">
        <v>70</v>
      </c>
      <c r="AC11" s="44" t="s">
        <v>101</v>
      </c>
      <c r="AD11" s="20" t="s">
        <v>88</v>
      </c>
      <c r="AE11" s="20" t="s">
        <v>97</v>
      </c>
      <c r="AF11" s="22" t="s">
        <v>89</v>
      </c>
      <c r="AG11" s="22" t="s">
        <v>89</v>
      </c>
      <c r="AH11" s="50" t="s">
        <v>89</v>
      </c>
      <c r="AI11" s="22">
        <v>22</v>
      </c>
      <c r="AJ11" s="20" t="s">
        <v>113</v>
      </c>
      <c r="AK11" s="22" t="s">
        <v>89</v>
      </c>
      <c r="AL11" s="48" t="s">
        <v>111</v>
      </c>
      <c r="AM11" s="48" t="s">
        <v>111</v>
      </c>
      <c r="AN11" s="48" t="s">
        <v>111</v>
      </c>
      <c r="AO11" s="20" t="s">
        <v>79</v>
      </c>
      <c r="AP11" s="20" t="s">
        <v>112</v>
      </c>
      <c r="AQ11" s="20" t="s">
        <v>112</v>
      </c>
    </row>
    <row r="12" spans="1:50" ht="15" x14ac:dyDescent="0.25">
      <c r="A12" t="s">
        <v>16</v>
      </c>
      <c r="B12" s="20" t="s">
        <v>112</v>
      </c>
      <c r="C12" s="20" t="s">
        <v>112</v>
      </c>
      <c r="D12" s="20" t="s">
        <v>112</v>
      </c>
      <c r="E12" t="s">
        <v>5</v>
      </c>
      <c r="F12" s="20" t="s">
        <v>66</v>
      </c>
      <c r="G12" s="20" t="s">
        <v>67</v>
      </c>
      <c r="H12" s="20" t="s">
        <v>70</v>
      </c>
      <c r="I12" s="20" t="s">
        <v>70</v>
      </c>
      <c r="J12" s="20" t="s">
        <v>70</v>
      </c>
      <c r="K12" s="22">
        <v>29</v>
      </c>
      <c r="L12" s="20" t="s">
        <v>70</v>
      </c>
      <c r="M12" s="20" t="s">
        <v>113</v>
      </c>
      <c r="N12" s="20" t="s">
        <v>70</v>
      </c>
      <c r="O12" s="37">
        <v>96.7</v>
      </c>
      <c r="P12" s="20">
        <v>30</v>
      </c>
      <c r="Q12" s="20" t="s">
        <v>79</v>
      </c>
      <c r="R12" s="7" t="s">
        <v>80</v>
      </c>
      <c r="S12" s="7" t="s">
        <v>79</v>
      </c>
      <c r="T12" s="61" t="s">
        <v>112</v>
      </c>
      <c r="U12" s="61" t="s">
        <v>112</v>
      </c>
      <c r="V12" s="61" t="s">
        <v>112</v>
      </c>
      <c r="W12" s="61" t="s">
        <v>112</v>
      </c>
      <c r="X12" s="20" t="s">
        <v>112</v>
      </c>
      <c r="Y12" s="44"/>
      <c r="Z12" s="20" t="s">
        <v>112</v>
      </c>
      <c r="AA12" s="20" t="str">
        <f t="shared" si="0"/>
        <v>OlioCondens 7000F-30</v>
      </c>
      <c r="AB12" s="7" t="s">
        <v>70</v>
      </c>
      <c r="AC12" s="44" t="s">
        <v>101</v>
      </c>
      <c r="AD12" s="20" t="s">
        <v>88</v>
      </c>
      <c r="AE12" s="20" t="s">
        <v>97</v>
      </c>
      <c r="AF12" s="22" t="s">
        <v>89</v>
      </c>
      <c r="AG12" s="22" t="s">
        <v>89</v>
      </c>
      <c r="AH12" s="50" t="s">
        <v>89</v>
      </c>
      <c r="AI12" s="22">
        <v>29</v>
      </c>
      <c r="AJ12" s="20" t="s">
        <v>113</v>
      </c>
      <c r="AK12" s="22" t="s">
        <v>89</v>
      </c>
      <c r="AL12" s="48" t="s">
        <v>111</v>
      </c>
      <c r="AM12" s="48" t="s">
        <v>111</v>
      </c>
      <c r="AN12" s="48" t="s">
        <v>111</v>
      </c>
      <c r="AO12" s="20" t="s">
        <v>79</v>
      </c>
      <c r="AP12" s="20" t="s">
        <v>112</v>
      </c>
      <c r="AQ12" s="20" t="s">
        <v>112</v>
      </c>
    </row>
    <row r="13" spans="1:50" ht="15" x14ac:dyDescent="0.25">
      <c r="A13" t="s">
        <v>17</v>
      </c>
      <c r="B13" s="20" t="s">
        <v>112</v>
      </c>
      <c r="C13" s="20" t="s">
        <v>112</v>
      </c>
      <c r="D13" s="20" t="s">
        <v>112</v>
      </c>
      <c r="E13" t="s">
        <v>5</v>
      </c>
      <c r="F13" s="20" t="s">
        <v>66</v>
      </c>
      <c r="G13" s="20" t="s">
        <v>67</v>
      </c>
      <c r="H13" s="20" t="s">
        <v>70</v>
      </c>
      <c r="I13" s="20" t="s">
        <v>70</v>
      </c>
      <c r="J13" s="20" t="s">
        <v>70</v>
      </c>
      <c r="K13" s="22">
        <v>35</v>
      </c>
      <c r="L13" s="20" t="s">
        <v>70</v>
      </c>
      <c r="M13" s="20" t="s">
        <v>113</v>
      </c>
      <c r="N13" s="20" t="s">
        <v>70</v>
      </c>
      <c r="O13" s="37">
        <v>96.6</v>
      </c>
      <c r="P13" s="20">
        <v>30</v>
      </c>
      <c r="Q13" s="20" t="s">
        <v>79</v>
      </c>
      <c r="R13" s="7" t="s">
        <v>80</v>
      </c>
      <c r="S13" s="7" t="s">
        <v>79</v>
      </c>
      <c r="T13" s="61" t="s">
        <v>112</v>
      </c>
      <c r="U13" s="61" t="s">
        <v>112</v>
      </c>
      <c r="V13" s="61" t="s">
        <v>112</v>
      </c>
      <c r="W13" s="61" t="s">
        <v>112</v>
      </c>
      <c r="X13" s="20" t="s">
        <v>112</v>
      </c>
      <c r="Y13" s="44"/>
      <c r="Z13" s="20" t="s">
        <v>112</v>
      </c>
      <c r="AA13" s="20" t="str">
        <f t="shared" si="0"/>
        <v>OlioCondens 7000F-35</v>
      </c>
      <c r="AB13" s="7" t="s">
        <v>70</v>
      </c>
      <c r="AC13" s="44" t="s">
        <v>101</v>
      </c>
      <c r="AD13" s="20" t="s">
        <v>88</v>
      </c>
      <c r="AE13" s="20" t="s">
        <v>97</v>
      </c>
      <c r="AF13" s="22" t="s">
        <v>89</v>
      </c>
      <c r="AG13" s="22" t="s">
        <v>89</v>
      </c>
      <c r="AH13" s="50" t="s">
        <v>89</v>
      </c>
      <c r="AI13" s="22">
        <v>35</v>
      </c>
      <c r="AJ13" s="20" t="s">
        <v>113</v>
      </c>
      <c r="AK13" s="22" t="s">
        <v>89</v>
      </c>
      <c r="AL13" s="48" t="s">
        <v>111</v>
      </c>
      <c r="AM13" s="48" t="s">
        <v>111</v>
      </c>
      <c r="AN13" s="48" t="s">
        <v>111</v>
      </c>
      <c r="AO13" s="20" t="s">
        <v>79</v>
      </c>
      <c r="AP13" s="20" t="s">
        <v>112</v>
      </c>
      <c r="AQ13" s="20" t="s">
        <v>112</v>
      </c>
    </row>
    <row r="14" spans="1:50" ht="15" x14ac:dyDescent="0.25">
      <c r="A14" t="s">
        <v>18</v>
      </c>
      <c r="B14" s="20" t="s">
        <v>112</v>
      </c>
      <c r="C14" s="20" t="s">
        <v>112</v>
      </c>
      <c r="D14" s="20" t="s">
        <v>112</v>
      </c>
      <c r="E14" t="s">
        <v>5</v>
      </c>
      <c r="F14" s="20" t="s">
        <v>66</v>
      </c>
      <c r="G14" s="20" t="s">
        <v>67</v>
      </c>
      <c r="H14" s="20" t="s">
        <v>70</v>
      </c>
      <c r="I14" s="20" t="s">
        <v>70</v>
      </c>
      <c r="J14" s="20" t="s">
        <v>70</v>
      </c>
      <c r="K14" s="22">
        <v>47</v>
      </c>
      <c r="L14" s="20" t="s">
        <v>70</v>
      </c>
      <c r="M14" s="20" t="s">
        <v>113</v>
      </c>
      <c r="N14" s="20" t="s">
        <v>70</v>
      </c>
      <c r="O14" s="37">
        <v>95.5</v>
      </c>
      <c r="P14" s="20">
        <v>30</v>
      </c>
      <c r="Q14" s="20" t="s">
        <v>79</v>
      </c>
      <c r="R14" s="7" t="s">
        <v>80</v>
      </c>
      <c r="S14" s="7" t="s">
        <v>79</v>
      </c>
      <c r="T14" s="61" t="s">
        <v>112</v>
      </c>
      <c r="U14" s="61" t="s">
        <v>112</v>
      </c>
      <c r="V14" s="61" t="s">
        <v>112</v>
      </c>
      <c r="W14" s="61" t="s">
        <v>112</v>
      </c>
      <c r="X14" s="20" t="s">
        <v>112</v>
      </c>
      <c r="Y14" s="44"/>
      <c r="Z14" s="20" t="s">
        <v>112</v>
      </c>
      <c r="AA14" s="20" t="str">
        <f t="shared" si="0"/>
        <v>OlioCondens 7000F-49</v>
      </c>
      <c r="AB14" s="7" t="s">
        <v>70</v>
      </c>
      <c r="AC14" s="44" t="s">
        <v>101</v>
      </c>
      <c r="AD14" s="20" t="s">
        <v>88</v>
      </c>
      <c r="AE14" s="20" t="s">
        <v>97</v>
      </c>
      <c r="AF14" s="22" t="s">
        <v>89</v>
      </c>
      <c r="AG14" s="22" t="s">
        <v>89</v>
      </c>
      <c r="AH14" s="50" t="s">
        <v>89</v>
      </c>
      <c r="AI14" s="22">
        <v>47</v>
      </c>
      <c r="AJ14" s="20" t="s">
        <v>113</v>
      </c>
      <c r="AK14" s="22" t="s">
        <v>89</v>
      </c>
      <c r="AL14" s="48" t="s">
        <v>111</v>
      </c>
      <c r="AM14" s="48" t="s">
        <v>111</v>
      </c>
      <c r="AN14" s="48" t="s">
        <v>111</v>
      </c>
      <c r="AO14" s="20" t="s">
        <v>79</v>
      </c>
      <c r="AP14" s="20" t="s">
        <v>112</v>
      </c>
      <c r="AQ14" s="20" t="s">
        <v>112</v>
      </c>
    </row>
    <row r="15" spans="1:50" ht="15" x14ac:dyDescent="0.25">
      <c r="A15" t="s">
        <v>19</v>
      </c>
      <c r="B15" s="20" t="s">
        <v>112</v>
      </c>
      <c r="C15" s="20" t="s">
        <v>112</v>
      </c>
      <c r="D15" s="20" t="s">
        <v>112</v>
      </c>
      <c r="E15" t="s">
        <v>5</v>
      </c>
      <c r="F15" s="20" t="s">
        <v>66</v>
      </c>
      <c r="G15" s="20" t="s">
        <v>67</v>
      </c>
      <c r="H15" s="20" t="s">
        <v>70</v>
      </c>
      <c r="I15" s="20" t="s">
        <v>70</v>
      </c>
      <c r="J15" s="20" t="s">
        <v>70</v>
      </c>
      <c r="K15" s="22">
        <v>25</v>
      </c>
      <c r="L15" s="20" t="s">
        <v>70</v>
      </c>
      <c r="M15" s="20" t="s">
        <v>113</v>
      </c>
      <c r="N15" s="20" t="s">
        <v>70</v>
      </c>
      <c r="O15" s="37">
        <v>93.1</v>
      </c>
      <c r="P15" s="20">
        <v>30</v>
      </c>
      <c r="Q15" s="20" t="s">
        <v>79</v>
      </c>
      <c r="R15" s="7" t="s">
        <v>80</v>
      </c>
      <c r="S15" s="7" t="s">
        <v>79</v>
      </c>
      <c r="T15" s="44" t="s">
        <v>7</v>
      </c>
      <c r="U15" s="20" t="s">
        <v>107</v>
      </c>
      <c r="V15" s="61" t="s">
        <v>89</v>
      </c>
      <c r="W15" s="61" t="s">
        <v>89</v>
      </c>
      <c r="X15" s="20" t="s">
        <v>112</v>
      </c>
      <c r="Y15" s="44"/>
      <c r="Z15" s="20" t="s">
        <v>112</v>
      </c>
      <c r="AA15" s="20" t="str">
        <f t="shared" si="0"/>
        <v>OlioCondens 2500FT-25</v>
      </c>
      <c r="AB15" s="7" t="s">
        <v>70</v>
      </c>
      <c r="AC15" s="44" t="s">
        <v>101</v>
      </c>
      <c r="AD15" s="20" t="s">
        <v>88</v>
      </c>
      <c r="AE15" s="20" t="s">
        <v>103</v>
      </c>
      <c r="AF15" s="22" t="s">
        <v>113</v>
      </c>
      <c r="AG15" s="20" t="s">
        <v>117</v>
      </c>
      <c r="AH15" s="50" t="s">
        <v>89</v>
      </c>
      <c r="AI15" s="22">
        <v>25</v>
      </c>
      <c r="AJ15" s="20" t="s">
        <v>70</v>
      </c>
      <c r="AK15" s="20" t="s">
        <v>79</v>
      </c>
      <c r="AL15" s="20" t="s">
        <v>9</v>
      </c>
      <c r="AM15" s="20" t="s">
        <v>79</v>
      </c>
      <c r="AN15" s="26">
        <v>0.61</v>
      </c>
      <c r="AO15" s="20" t="s">
        <v>70</v>
      </c>
      <c r="AP15" s="20" t="s">
        <v>112</v>
      </c>
      <c r="AQ15" s="20" t="s">
        <v>112</v>
      </c>
    </row>
    <row r="16" spans="1:50" ht="15" x14ac:dyDescent="0.25">
      <c r="A16" t="s">
        <v>20</v>
      </c>
      <c r="B16" s="20" t="s">
        <v>112</v>
      </c>
      <c r="C16" s="20" t="s">
        <v>112</v>
      </c>
      <c r="D16" s="20" t="s">
        <v>112</v>
      </c>
      <c r="E16" t="s">
        <v>5</v>
      </c>
      <c r="F16" s="20" t="s">
        <v>66</v>
      </c>
      <c r="G16" s="20" t="s">
        <v>67</v>
      </c>
      <c r="H16" s="20" t="s">
        <v>70</v>
      </c>
      <c r="I16" s="20" t="s">
        <v>70</v>
      </c>
      <c r="J16" s="20" t="s">
        <v>70</v>
      </c>
      <c r="K16" s="22">
        <v>32</v>
      </c>
      <c r="L16" s="20" t="s">
        <v>70</v>
      </c>
      <c r="M16" s="20" t="s">
        <v>113</v>
      </c>
      <c r="N16" s="20" t="s">
        <v>70</v>
      </c>
      <c r="O16" s="38">
        <v>92.8</v>
      </c>
      <c r="P16" s="20">
        <v>30</v>
      </c>
      <c r="Q16" s="20" t="s">
        <v>79</v>
      </c>
      <c r="R16" s="7" t="s">
        <v>80</v>
      </c>
      <c r="S16" s="7" t="s">
        <v>79</v>
      </c>
      <c r="T16" s="44" t="s">
        <v>7</v>
      </c>
      <c r="U16" s="20" t="s">
        <v>107</v>
      </c>
      <c r="V16" s="61" t="s">
        <v>89</v>
      </c>
      <c r="W16" s="61" t="s">
        <v>89</v>
      </c>
      <c r="X16" s="20" t="s">
        <v>112</v>
      </c>
      <c r="Y16" s="44"/>
      <c r="Z16" s="20" t="s">
        <v>112</v>
      </c>
      <c r="AA16" s="20" t="str">
        <f t="shared" si="0"/>
        <v>OlioCondens 2500FT-32</v>
      </c>
      <c r="AB16" s="7" t="s">
        <v>70</v>
      </c>
      <c r="AC16" s="44" t="s">
        <v>101</v>
      </c>
      <c r="AD16" s="20" t="s">
        <v>88</v>
      </c>
      <c r="AE16" s="20" t="s">
        <v>103</v>
      </c>
      <c r="AF16" s="22" t="s">
        <v>113</v>
      </c>
      <c r="AG16" s="20" t="s">
        <v>117</v>
      </c>
      <c r="AH16" s="50" t="s">
        <v>89</v>
      </c>
      <c r="AI16" s="20">
        <v>32</v>
      </c>
      <c r="AJ16" s="20" t="s">
        <v>70</v>
      </c>
      <c r="AK16" s="20" t="s">
        <v>79</v>
      </c>
      <c r="AL16" s="20" t="s">
        <v>9</v>
      </c>
      <c r="AM16" s="20" t="s">
        <v>79</v>
      </c>
      <c r="AN16" s="26">
        <v>0.6</v>
      </c>
      <c r="AO16" s="20" t="s">
        <v>70</v>
      </c>
      <c r="AP16" s="20" t="s">
        <v>112</v>
      </c>
      <c r="AQ16" s="20" t="s">
        <v>112</v>
      </c>
    </row>
    <row r="17" spans="2:40" ht="15" x14ac:dyDescent="0.25">
      <c r="B17" s="20"/>
      <c r="C17" s="20"/>
      <c r="D17" s="20"/>
      <c r="F17" s="20"/>
      <c r="G17" s="20"/>
      <c r="H17" s="20"/>
      <c r="I17" s="20"/>
      <c r="J17" s="20"/>
      <c r="K17" s="22"/>
      <c r="L17" s="20"/>
      <c r="M17" s="20"/>
      <c r="N17" s="20"/>
      <c r="O17" s="23"/>
      <c r="P17" s="20"/>
      <c r="Q17" s="20"/>
      <c r="R17" s="7"/>
      <c r="S17" s="20"/>
      <c r="T17" s="20"/>
      <c r="U17" s="20"/>
      <c r="V17" s="20"/>
      <c r="W17" s="20"/>
      <c r="X17" s="7"/>
      <c r="Y17" s="42"/>
      <c r="Z17" s="20"/>
      <c r="AA17" s="20"/>
      <c r="AB17" s="7"/>
      <c r="AC17" s="20"/>
      <c r="AD17" s="20"/>
      <c r="AE17" s="20"/>
      <c r="AF17" s="20"/>
      <c r="AG17" s="20"/>
      <c r="AH17" s="51"/>
      <c r="AI17" s="20"/>
      <c r="AJ17" s="20"/>
      <c r="AK17" s="20"/>
      <c r="AL17" s="20"/>
      <c r="AM17" s="26"/>
      <c r="AN17" s="20"/>
    </row>
    <row r="18" spans="2:40" ht="15" x14ac:dyDescent="0.25">
      <c r="B18" s="20"/>
      <c r="C18" s="20"/>
      <c r="D18" s="20"/>
      <c r="F18" s="20"/>
      <c r="G18" s="20"/>
      <c r="H18" s="20"/>
      <c r="I18" s="20"/>
      <c r="J18" s="20"/>
      <c r="K18" s="22"/>
      <c r="L18" s="20"/>
      <c r="M18" s="20"/>
      <c r="N18" s="20"/>
      <c r="O18" s="23"/>
      <c r="P18" s="20"/>
      <c r="Q18" s="20"/>
      <c r="R18" s="7"/>
      <c r="S18" s="20"/>
      <c r="T18" s="20"/>
      <c r="U18" s="20"/>
      <c r="V18" s="20"/>
      <c r="W18" s="20"/>
      <c r="X18" s="7"/>
      <c r="Y18" s="42"/>
      <c r="Z18" s="20"/>
      <c r="AA18" s="20"/>
      <c r="AB18" s="7"/>
      <c r="AC18" s="20"/>
      <c r="AD18" s="20"/>
      <c r="AE18" s="20"/>
      <c r="AF18" s="20"/>
      <c r="AG18" s="20"/>
      <c r="AH18" s="51"/>
      <c r="AI18" s="20"/>
      <c r="AJ18" s="20"/>
      <c r="AK18" s="20"/>
      <c r="AL18" s="20"/>
      <c r="AM18" s="26"/>
      <c r="AN18" s="20"/>
    </row>
    <row r="19" spans="2:40" ht="15" x14ac:dyDescent="0.25">
      <c r="B19" s="20"/>
      <c r="C19" s="20"/>
      <c r="D19" s="20"/>
      <c r="F19" s="20"/>
      <c r="G19" s="20"/>
      <c r="H19" s="20"/>
      <c r="I19" s="20"/>
      <c r="J19" s="20"/>
      <c r="K19" s="22"/>
      <c r="L19" s="20"/>
      <c r="M19" s="20"/>
      <c r="N19" s="20"/>
      <c r="O19" s="23"/>
      <c r="P19" s="20"/>
      <c r="Q19" s="20"/>
      <c r="R19" s="7"/>
      <c r="S19" s="20"/>
      <c r="T19" s="22"/>
      <c r="U19" s="20"/>
      <c r="V19" s="20"/>
      <c r="W19" s="20"/>
      <c r="X19" s="7"/>
      <c r="Y19" s="42"/>
      <c r="Z19" s="20"/>
      <c r="AA19" s="20"/>
      <c r="AB19" s="7"/>
      <c r="AC19" s="20"/>
      <c r="AD19" s="20"/>
      <c r="AE19" s="20"/>
      <c r="AF19" s="20"/>
      <c r="AG19" s="20"/>
      <c r="AH19" s="51"/>
      <c r="AI19" s="20"/>
      <c r="AJ19" s="20"/>
      <c r="AK19" s="20"/>
      <c r="AL19" s="20"/>
      <c r="AM19" s="26"/>
      <c r="AN19" s="20"/>
    </row>
    <row r="20" spans="2:40" ht="15" x14ac:dyDescent="0.25">
      <c r="B20" s="20"/>
      <c r="C20" s="20"/>
      <c r="D20" s="20"/>
      <c r="F20" s="20"/>
      <c r="G20" s="20"/>
      <c r="H20" s="20"/>
      <c r="I20" s="20"/>
      <c r="J20" s="20"/>
      <c r="K20" s="22"/>
      <c r="L20" s="20"/>
      <c r="M20" s="20"/>
      <c r="N20" s="20"/>
      <c r="O20" s="23"/>
      <c r="P20" s="20"/>
      <c r="Q20" s="20"/>
      <c r="R20" s="7"/>
      <c r="S20" s="20"/>
      <c r="T20" s="20"/>
      <c r="U20" s="20"/>
      <c r="V20" s="20"/>
      <c r="W20" s="20"/>
      <c r="X20" s="7"/>
      <c r="Y20" s="42"/>
      <c r="Z20" s="20"/>
      <c r="AA20" s="20"/>
      <c r="AB20" s="7"/>
      <c r="AC20" s="20"/>
      <c r="AD20" s="20"/>
      <c r="AE20" s="20"/>
      <c r="AF20" s="20"/>
      <c r="AG20" s="20"/>
      <c r="AH20" s="51"/>
      <c r="AI20" s="20"/>
      <c r="AJ20" s="20"/>
      <c r="AK20" s="20"/>
      <c r="AL20" s="20"/>
      <c r="AM20" s="26"/>
      <c r="AN20" s="20"/>
    </row>
    <row r="21" spans="2:40" ht="15" x14ac:dyDescent="0.25">
      <c r="B21" s="20"/>
      <c r="C21" s="20"/>
      <c r="D21" s="20"/>
      <c r="F21" s="20"/>
      <c r="G21" s="20"/>
      <c r="H21" s="20"/>
      <c r="I21" s="20"/>
      <c r="J21" s="20"/>
      <c r="K21" s="22"/>
      <c r="L21" s="20"/>
      <c r="M21" s="20"/>
      <c r="N21" s="20"/>
      <c r="O21" s="23"/>
      <c r="P21" s="20"/>
      <c r="Q21" s="20"/>
      <c r="R21" s="7"/>
      <c r="S21" s="20"/>
      <c r="T21" s="22"/>
      <c r="U21" s="20"/>
      <c r="V21" s="20"/>
      <c r="W21" s="22"/>
      <c r="X21" s="7"/>
      <c r="Y21" s="42"/>
      <c r="Z21" s="20"/>
      <c r="AA21" s="20"/>
      <c r="AB21" s="7"/>
      <c r="AC21" s="20"/>
      <c r="AD21" s="20"/>
      <c r="AE21" s="20"/>
      <c r="AF21" s="20"/>
      <c r="AG21" s="20"/>
      <c r="AH21" s="51"/>
      <c r="AI21" s="20"/>
      <c r="AJ21" s="20"/>
      <c r="AK21" s="20"/>
      <c r="AL21" s="20"/>
      <c r="AM21" s="26"/>
      <c r="AN21" s="20"/>
    </row>
    <row r="22" spans="2:40" ht="15" x14ac:dyDescent="0.25">
      <c r="B22" s="20"/>
      <c r="C22" s="20"/>
      <c r="D22" s="20"/>
      <c r="F22" s="20"/>
      <c r="G22" s="20"/>
      <c r="H22" s="20"/>
      <c r="I22" s="20"/>
      <c r="J22" s="20"/>
      <c r="K22" s="22"/>
      <c r="L22" s="20"/>
      <c r="M22" s="20"/>
      <c r="N22" s="20"/>
      <c r="O22" s="23"/>
      <c r="P22" s="20"/>
      <c r="Q22" s="20"/>
      <c r="R22" s="7"/>
      <c r="S22" s="20"/>
      <c r="T22" s="20"/>
      <c r="U22" s="20"/>
      <c r="V22" s="20"/>
      <c r="W22" s="20"/>
      <c r="X22" s="7"/>
      <c r="Y22" s="42"/>
      <c r="Z22" s="20"/>
      <c r="AA22" s="20"/>
      <c r="AB22" s="7"/>
      <c r="AC22" s="20"/>
      <c r="AD22" s="20"/>
      <c r="AE22" s="20"/>
      <c r="AF22" s="20"/>
      <c r="AG22" s="20"/>
      <c r="AH22" s="51"/>
      <c r="AI22" s="20"/>
      <c r="AJ22" s="20"/>
      <c r="AK22" s="20"/>
      <c r="AL22" s="20"/>
      <c r="AM22" s="26"/>
      <c r="AN22" s="20"/>
    </row>
    <row r="23" spans="2:40" ht="15" x14ac:dyDescent="0.25">
      <c r="B23" s="20"/>
      <c r="C23" s="20"/>
      <c r="D23" s="20"/>
      <c r="F23" s="20"/>
      <c r="G23" s="20"/>
      <c r="H23" s="20"/>
      <c r="I23" s="20"/>
      <c r="J23" s="20"/>
      <c r="K23" s="22"/>
      <c r="L23" s="20"/>
      <c r="M23" s="20"/>
      <c r="N23" s="20"/>
      <c r="O23" s="23"/>
      <c r="P23" s="20"/>
      <c r="Q23" s="20"/>
      <c r="R23" s="7"/>
      <c r="S23" s="20"/>
      <c r="T23" s="20"/>
      <c r="U23" s="20"/>
      <c r="V23" s="20"/>
      <c r="W23" s="20"/>
      <c r="X23" s="7"/>
      <c r="Y23" s="42"/>
      <c r="Z23" s="20"/>
      <c r="AA23" s="20"/>
      <c r="AB23" s="7"/>
      <c r="AC23" s="20"/>
      <c r="AD23" s="20"/>
      <c r="AE23" s="20"/>
      <c r="AF23" s="20"/>
      <c r="AG23" s="20"/>
      <c r="AH23" s="51"/>
      <c r="AI23" s="20"/>
      <c r="AJ23" s="20"/>
      <c r="AK23" s="20"/>
      <c r="AL23" s="20"/>
      <c r="AM23" s="26"/>
      <c r="AN23" s="20"/>
    </row>
    <row r="24" spans="2:40" ht="15" x14ac:dyDescent="0.25">
      <c r="B24" s="20"/>
      <c r="C24" s="20"/>
      <c r="D24" s="20"/>
      <c r="F24" s="20"/>
      <c r="G24" s="20"/>
      <c r="H24" s="20"/>
      <c r="I24" s="20"/>
      <c r="J24" s="20"/>
      <c r="K24" s="22"/>
      <c r="L24" s="20"/>
      <c r="M24" s="20"/>
      <c r="N24" s="20"/>
      <c r="O24" s="23"/>
      <c r="P24" s="20"/>
      <c r="Q24" s="20"/>
      <c r="R24" s="7"/>
      <c r="S24" s="20"/>
      <c r="T24" s="20"/>
      <c r="U24" s="20"/>
      <c r="V24" s="20"/>
      <c r="W24" s="20"/>
      <c r="X24" s="7"/>
      <c r="Y24" s="42"/>
      <c r="Z24" s="20"/>
      <c r="AA24" s="20"/>
      <c r="AB24" s="7"/>
      <c r="AC24" s="20"/>
      <c r="AD24" s="20"/>
      <c r="AE24" s="20"/>
      <c r="AF24" s="20"/>
      <c r="AG24" s="20"/>
      <c r="AH24" s="51"/>
      <c r="AI24" s="20"/>
      <c r="AJ24" s="20"/>
      <c r="AK24" s="20"/>
      <c r="AL24" s="20"/>
      <c r="AM24" s="20"/>
      <c r="AN24" s="20"/>
    </row>
    <row r="25" spans="2:40" ht="15" x14ac:dyDescent="0.25">
      <c r="B25" s="20"/>
      <c r="C25" s="20"/>
      <c r="D25" s="20"/>
      <c r="F25" s="20"/>
      <c r="G25" s="20"/>
      <c r="H25" s="20"/>
      <c r="I25" s="20"/>
      <c r="J25" s="20"/>
      <c r="K25" s="22"/>
      <c r="L25" s="20"/>
      <c r="M25" s="20"/>
      <c r="N25" s="20"/>
      <c r="O25" s="23"/>
      <c r="P25" s="20"/>
      <c r="Q25" s="20"/>
      <c r="R25" s="7"/>
      <c r="S25" s="20"/>
      <c r="T25" s="20"/>
      <c r="U25" s="20"/>
      <c r="V25" s="20"/>
      <c r="W25" s="20"/>
      <c r="X25" s="7"/>
      <c r="Y25" s="42"/>
      <c r="Z25" s="20"/>
      <c r="AA25" s="20"/>
      <c r="AB25" s="7"/>
      <c r="AC25" s="20"/>
      <c r="AD25" s="20"/>
      <c r="AE25" s="20"/>
      <c r="AF25" s="20"/>
      <c r="AG25" s="20"/>
      <c r="AH25" s="51"/>
      <c r="AI25" s="20"/>
      <c r="AJ25" s="20"/>
      <c r="AK25" s="20"/>
      <c r="AL25" s="20"/>
      <c r="AM25" s="26"/>
      <c r="AN25" s="20"/>
    </row>
    <row r="26" spans="2:40" ht="15" x14ac:dyDescent="0.25">
      <c r="B26" s="20"/>
      <c r="C26" s="20"/>
      <c r="D26" s="20"/>
      <c r="F26" s="20"/>
      <c r="G26" s="20"/>
      <c r="H26" s="20"/>
      <c r="I26" s="20"/>
      <c r="J26" s="20"/>
      <c r="K26" s="22"/>
      <c r="L26" s="20"/>
      <c r="M26" s="20"/>
      <c r="N26" s="20"/>
      <c r="O26" s="23"/>
      <c r="P26" s="20"/>
      <c r="Q26" s="20"/>
      <c r="R26" s="7"/>
      <c r="S26" s="20"/>
      <c r="T26" s="22"/>
      <c r="U26" s="22"/>
      <c r="V26" s="22"/>
      <c r="W26" s="22"/>
      <c r="X26" s="7"/>
      <c r="Y26" s="42"/>
      <c r="Z26" s="22"/>
      <c r="AA26" s="22"/>
      <c r="AB26" s="7"/>
      <c r="AC26" s="22"/>
      <c r="AD26" s="22"/>
      <c r="AE26" s="22"/>
      <c r="AF26" s="22"/>
      <c r="AG26" s="20"/>
      <c r="AH26" s="52"/>
      <c r="AI26" s="22"/>
      <c r="AJ26" s="22"/>
      <c r="AK26" s="22"/>
      <c r="AL26" s="22"/>
      <c r="AM26" s="22"/>
      <c r="AN26" s="22"/>
    </row>
    <row r="27" spans="2:40" ht="15" x14ac:dyDescent="0.25">
      <c r="B27" s="20"/>
      <c r="C27" s="20"/>
      <c r="D27" s="20"/>
      <c r="F27" s="20"/>
      <c r="G27" s="20"/>
      <c r="H27" s="20"/>
      <c r="I27" s="20"/>
      <c r="J27" s="20"/>
      <c r="K27" s="22"/>
      <c r="L27" s="20"/>
      <c r="M27" s="20"/>
      <c r="N27" s="20"/>
      <c r="O27" s="23"/>
      <c r="P27" s="20"/>
      <c r="Q27" s="20"/>
      <c r="R27" s="7"/>
      <c r="S27" s="20"/>
      <c r="T27" s="22"/>
      <c r="U27" s="22"/>
      <c r="V27" s="22"/>
      <c r="W27" s="22"/>
      <c r="X27" s="7"/>
      <c r="Y27" s="42"/>
      <c r="Z27" s="22"/>
      <c r="AA27" s="22"/>
      <c r="AB27" s="7"/>
      <c r="AC27" s="22"/>
      <c r="AD27" s="22"/>
      <c r="AE27" s="22"/>
      <c r="AF27" s="22"/>
      <c r="AG27" s="20"/>
      <c r="AH27" s="52"/>
      <c r="AI27" s="22"/>
      <c r="AJ27" s="22"/>
      <c r="AK27" s="22"/>
      <c r="AL27" s="22"/>
      <c r="AM27" s="22"/>
      <c r="AN27" s="22"/>
    </row>
    <row r="28" spans="2:40" ht="15" x14ac:dyDescent="0.25">
      <c r="B28" s="20"/>
      <c r="C28" s="20"/>
      <c r="D28" s="20"/>
      <c r="F28" s="20"/>
      <c r="G28" s="20"/>
      <c r="H28" s="20"/>
      <c r="I28" s="20"/>
      <c r="J28" s="20"/>
      <c r="K28" s="22"/>
      <c r="L28" s="20"/>
      <c r="M28" s="20"/>
      <c r="N28" s="20"/>
      <c r="O28" s="23"/>
      <c r="P28" s="20"/>
      <c r="Q28" s="20"/>
      <c r="R28" s="7"/>
      <c r="S28" s="20"/>
      <c r="T28" s="22"/>
      <c r="U28" s="22"/>
      <c r="V28" s="22"/>
      <c r="W28" s="22"/>
      <c r="X28" s="7"/>
      <c r="Y28" s="42"/>
      <c r="Z28" s="22"/>
      <c r="AA28" s="22"/>
      <c r="AB28" s="7"/>
      <c r="AC28" s="22"/>
      <c r="AD28" s="22"/>
      <c r="AE28" s="22"/>
      <c r="AF28" s="22"/>
      <c r="AG28" s="20"/>
      <c r="AH28" s="52"/>
      <c r="AI28" s="22"/>
      <c r="AJ28" s="22"/>
      <c r="AK28" s="22"/>
      <c r="AL28" s="22"/>
      <c r="AM28" s="22"/>
      <c r="AN28" s="22"/>
    </row>
    <row r="29" spans="2:40" ht="15" x14ac:dyDescent="0.25">
      <c r="B29" s="20"/>
      <c r="C29" s="20"/>
      <c r="D29" s="20"/>
      <c r="F29" s="20"/>
      <c r="G29" s="20"/>
      <c r="H29" s="20"/>
      <c r="I29" s="20"/>
      <c r="J29" s="20"/>
      <c r="K29" s="22"/>
      <c r="L29" s="20"/>
      <c r="M29" s="20"/>
      <c r="N29" s="20"/>
      <c r="O29" s="23"/>
      <c r="P29" s="20"/>
      <c r="Q29" s="20"/>
      <c r="R29" s="7"/>
      <c r="S29" s="20"/>
      <c r="T29" s="20"/>
      <c r="U29" s="20"/>
      <c r="V29" s="20"/>
      <c r="W29" s="20"/>
      <c r="X29" s="7"/>
      <c r="Y29" s="42"/>
      <c r="Z29" s="20"/>
      <c r="AA29" s="20"/>
      <c r="AB29" s="7"/>
      <c r="AC29" s="20"/>
      <c r="AD29" s="20"/>
      <c r="AE29" s="20"/>
      <c r="AF29" s="20"/>
      <c r="AG29" s="20"/>
      <c r="AH29" s="51"/>
      <c r="AI29" s="20"/>
      <c r="AJ29" s="20"/>
      <c r="AK29" s="20"/>
      <c r="AL29" s="20"/>
      <c r="AM29" s="20"/>
      <c r="AN29" s="20"/>
    </row>
    <row r="30" spans="2:40" ht="15" x14ac:dyDescent="0.25">
      <c r="B30" s="20"/>
      <c r="C30" s="20"/>
      <c r="D30" s="20"/>
      <c r="F30" s="20"/>
      <c r="G30" s="20"/>
      <c r="H30" s="20"/>
      <c r="I30" s="20"/>
      <c r="J30" s="20"/>
      <c r="K30" s="22"/>
      <c r="L30" s="20"/>
      <c r="M30" s="20"/>
      <c r="N30" s="20"/>
      <c r="O30" s="23"/>
      <c r="P30" s="20"/>
      <c r="Q30" s="20"/>
      <c r="R30" s="7"/>
      <c r="S30" s="20"/>
      <c r="T30" s="22"/>
      <c r="U30" s="20"/>
      <c r="V30" s="20"/>
      <c r="W30" s="22"/>
      <c r="X30" s="7"/>
      <c r="Y30" s="42"/>
      <c r="Z30" s="20"/>
      <c r="AA30" s="20"/>
      <c r="AB30" s="7"/>
      <c r="AC30" s="20"/>
      <c r="AD30" s="20"/>
      <c r="AE30" s="20"/>
      <c r="AF30" s="20"/>
      <c r="AG30" s="20"/>
      <c r="AH30" s="51"/>
      <c r="AI30" s="20"/>
      <c r="AJ30" s="20"/>
      <c r="AK30" s="20"/>
      <c r="AL30" s="20"/>
      <c r="AM30" s="20"/>
      <c r="AN30" s="20"/>
    </row>
    <row r="31" spans="2:40" ht="15" x14ac:dyDescent="0.25">
      <c r="B31" s="20"/>
      <c r="C31" s="20"/>
      <c r="D31" s="20"/>
      <c r="F31" s="20"/>
      <c r="G31" s="20"/>
      <c r="H31" s="20"/>
      <c r="I31" s="20"/>
      <c r="J31" s="20"/>
      <c r="K31" s="22"/>
      <c r="L31" s="20"/>
      <c r="M31" s="20"/>
      <c r="N31" s="20"/>
      <c r="O31" s="23"/>
      <c r="P31" s="20"/>
      <c r="Q31" s="20"/>
      <c r="R31" s="7"/>
      <c r="S31" s="20"/>
      <c r="T31" s="20"/>
      <c r="U31" s="20"/>
      <c r="V31" s="20"/>
      <c r="W31" s="20"/>
      <c r="X31" s="7"/>
      <c r="Y31" s="42"/>
      <c r="Z31" s="20"/>
      <c r="AA31" s="20"/>
      <c r="AB31" s="7"/>
      <c r="AC31" s="20"/>
      <c r="AD31" s="20"/>
      <c r="AE31" s="20"/>
      <c r="AF31" s="20"/>
      <c r="AG31" s="20"/>
      <c r="AH31" s="51"/>
      <c r="AI31" s="20"/>
      <c r="AJ31" s="20"/>
      <c r="AK31" s="20"/>
      <c r="AL31" s="20"/>
      <c r="AM31" s="26"/>
      <c r="AN31" s="20"/>
    </row>
    <row r="32" spans="2:40" ht="15" x14ac:dyDescent="0.25">
      <c r="B32" s="20"/>
      <c r="C32" s="20"/>
      <c r="D32" s="20"/>
      <c r="F32" s="20"/>
      <c r="G32" s="20"/>
      <c r="H32" s="20"/>
      <c r="I32" s="20"/>
      <c r="J32" s="20"/>
      <c r="K32" s="22"/>
      <c r="L32" s="20"/>
      <c r="M32" s="20"/>
      <c r="N32" s="20"/>
      <c r="O32" s="23"/>
      <c r="P32" s="20"/>
      <c r="Q32" s="20"/>
      <c r="R32" s="7"/>
      <c r="S32" s="20"/>
      <c r="T32" s="20"/>
      <c r="U32" s="20"/>
      <c r="V32" s="20"/>
      <c r="W32" s="20"/>
      <c r="X32" s="7"/>
      <c r="Y32" s="42"/>
      <c r="Z32" s="20"/>
      <c r="AA32" s="20"/>
      <c r="AB32" s="7"/>
      <c r="AC32" s="20"/>
      <c r="AD32" s="20"/>
      <c r="AE32" s="20"/>
      <c r="AF32" s="20"/>
      <c r="AG32" s="20"/>
      <c r="AH32" s="51"/>
      <c r="AI32" s="20"/>
      <c r="AJ32" s="20"/>
      <c r="AK32" s="20"/>
      <c r="AL32" s="20"/>
      <c r="AM32" s="26"/>
      <c r="AN32" s="20"/>
    </row>
    <row r="33" spans="2:40" ht="15" x14ac:dyDescent="0.25">
      <c r="B33" s="20"/>
      <c r="C33" s="20"/>
      <c r="D33" s="20"/>
      <c r="F33" s="20"/>
      <c r="G33" s="20"/>
      <c r="H33" s="20"/>
      <c r="I33" s="20"/>
      <c r="J33" s="20"/>
      <c r="K33" s="22"/>
      <c r="L33" s="20"/>
      <c r="M33" s="20"/>
      <c r="N33" s="20"/>
      <c r="O33" s="23"/>
      <c r="P33" s="20"/>
      <c r="Q33" s="20"/>
      <c r="R33" s="7"/>
      <c r="S33" s="20"/>
      <c r="T33" s="22"/>
      <c r="U33" s="20"/>
      <c r="V33" s="20"/>
      <c r="W33" s="20"/>
      <c r="X33" s="7"/>
      <c r="Y33" s="42"/>
      <c r="Z33" s="20"/>
      <c r="AA33" s="20"/>
      <c r="AB33" s="7"/>
      <c r="AC33" s="20"/>
      <c r="AD33" s="20"/>
      <c r="AE33" s="20"/>
      <c r="AF33" s="20"/>
      <c r="AG33" s="20"/>
      <c r="AH33" s="51"/>
      <c r="AI33" s="20"/>
      <c r="AJ33" s="20"/>
      <c r="AK33" s="20"/>
      <c r="AL33" s="20"/>
      <c r="AM33" s="26"/>
      <c r="AN33" s="20"/>
    </row>
    <row r="34" spans="2:40" ht="15" x14ac:dyDescent="0.25">
      <c r="B34" s="20"/>
      <c r="C34" s="20"/>
      <c r="D34" s="20"/>
      <c r="F34" s="20"/>
      <c r="G34" s="20"/>
      <c r="H34" s="20"/>
      <c r="I34" s="20"/>
      <c r="J34" s="20"/>
      <c r="K34" s="22"/>
      <c r="L34" s="20"/>
      <c r="M34" s="20"/>
      <c r="N34" s="20"/>
      <c r="O34" s="23"/>
      <c r="P34" s="20"/>
      <c r="Q34" s="20"/>
      <c r="R34" s="7"/>
      <c r="S34" s="20"/>
      <c r="T34" s="22"/>
      <c r="U34" s="20"/>
      <c r="V34" s="20"/>
      <c r="W34" s="20"/>
      <c r="X34" s="7"/>
      <c r="Y34" s="42"/>
      <c r="Z34" s="20"/>
      <c r="AA34" s="20"/>
      <c r="AB34" s="7"/>
      <c r="AC34" s="20"/>
      <c r="AD34" s="20"/>
      <c r="AE34" s="20"/>
      <c r="AF34" s="20"/>
      <c r="AG34" s="20"/>
      <c r="AH34" s="51"/>
      <c r="AI34" s="20"/>
      <c r="AJ34" s="20"/>
      <c r="AK34" s="20"/>
      <c r="AL34" s="20"/>
      <c r="AM34" s="20"/>
      <c r="AN34" s="20"/>
    </row>
    <row r="35" spans="2:40" ht="15" x14ac:dyDescent="0.25">
      <c r="B35" s="20"/>
      <c r="C35" s="20"/>
      <c r="D35" s="20"/>
      <c r="F35" s="20"/>
      <c r="G35" s="20"/>
      <c r="H35" s="20"/>
      <c r="I35" s="20"/>
      <c r="J35" s="20"/>
      <c r="K35" s="22"/>
      <c r="L35" s="20"/>
      <c r="M35" s="20"/>
      <c r="N35" s="20"/>
      <c r="O35" s="23"/>
      <c r="P35" s="20"/>
      <c r="Q35" s="20"/>
      <c r="R35" s="7"/>
      <c r="S35" s="20"/>
      <c r="T35" s="20"/>
      <c r="U35" s="20"/>
      <c r="V35" s="20"/>
      <c r="W35" s="20"/>
      <c r="X35" s="7"/>
      <c r="Y35" s="42"/>
      <c r="Z35" s="20"/>
      <c r="AA35" s="20"/>
      <c r="AB35" s="7"/>
      <c r="AC35" s="20"/>
      <c r="AD35" s="20"/>
      <c r="AE35" s="20"/>
      <c r="AF35" s="20"/>
      <c r="AG35" s="20"/>
      <c r="AH35" s="51"/>
      <c r="AI35" s="20"/>
      <c r="AJ35" s="20"/>
      <c r="AK35" s="20"/>
      <c r="AL35" s="20"/>
      <c r="AM35" s="26"/>
      <c r="AN35" s="20"/>
    </row>
    <row r="36" spans="2:40" ht="15" x14ac:dyDescent="0.25">
      <c r="B36" s="20"/>
      <c r="C36" s="20"/>
      <c r="D36" s="20"/>
      <c r="F36" s="20"/>
      <c r="G36" s="20"/>
      <c r="H36" s="20"/>
      <c r="I36" s="20"/>
      <c r="J36" s="20"/>
      <c r="K36" s="22"/>
      <c r="L36" s="20"/>
      <c r="M36" s="20"/>
      <c r="N36" s="20"/>
      <c r="O36" s="23"/>
      <c r="P36" s="20"/>
      <c r="Q36" s="20"/>
      <c r="R36" s="7"/>
      <c r="S36" s="20"/>
      <c r="T36" s="22"/>
      <c r="U36" s="20"/>
      <c r="V36" s="20"/>
      <c r="W36" s="20"/>
      <c r="X36" s="7"/>
      <c r="Y36" s="42"/>
      <c r="Z36" s="20"/>
      <c r="AA36" s="20"/>
      <c r="AB36" s="7"/>
      <c r="AC36" s="20"/>
      <c r="AD36" s="20"/>
      <c r="AE36" s="20"/>
      <c r="AF36" s="20"/>
      <c r="AG36" s="20"/>
      <c r="AH36" s="51"/>
      <c r="AI36" s="20"/>
      <c r="AJ36" s="20"/>
      <c r="AK36" s="20"/>
      <c r="AL36" s="20"/>
      <c r="AM36" s="20"/>
      <c r="AN36" s="20"/>
    </row>
    <row r="37" spans="2:40" ht="15" x14ac:dyDescent="0.25">
      <c r="B37" s="20"/>
      <c r="C37" s="20"/>
      <c r="D37" s="20"/>
      <c r="F37" s="20"/>
      <c r="G37" s="20"/>
      <c r="H37" s="20"/>
      <c r="I37" s="20"/>
      <c r="J37" s="20"/>
      <c r="K37" s="22"/>
      <c r="L37" s="20"/>
      <c r="M37" s="20"/>
      <c r="N37" s="20"/>
      <c r="O37" s="23"/>
      <c r="P37" s="20"/>
      <c r="Q37" s="20"/>
      <c r="R37" s="7"/>
      <c r="S37" s="20"/>
      <c r="T37" s="22"/>
      <c r="U37" s="20"/>
      <c r="V37" s="20"/>
      <c r="W37" s="20"/>
      <c r="X37" s="7"/>
      <c r="Y37" s="42"/>
      <c r="Z37" s="20"/>
      <c r="AA37" s="20"/>
      <c r="AB37" s="7"/>
      <c r="AC37" s="20"/>
      <c r="AD37" s="20"/>
      <c r="AE37" s="20"/>
      <c r="AF37" s="20"/>
      <c r="AG37" s="20"/>
      <c r="AH37" s="51"/>
      <c r="AI37" s="20"/>
      <c r="AJ37" s="20"/>
      <c r="AK37" s="20"/>
      <c r="AL37" s="20"/>
      <c r="AM37" s="20"/>
      <c r="AN37" s="20"/>
    </row>
    <row r="38" spans="2:40" ht="15" x14ac:dyDescent="0.25">
      <c r="B38" s="20"/>
      <c r="C38" s="20"/>
      <c r="D38" s="20"/>
      <c r="F38" s="20"/>
      <c r="G38" s="20"/>
      <c r="H38" s="20"/>
      <c r="I38" s="20"/>
      <c r="J38" s="20"/>
      <c r="K38" s="22"/>
      <c r="L38" s="20"/>
      <c r="M38" s="20"/>
      <c r="N38" s="20"/>
      <c r="O38" s="23"/>
      <c r="P38" s="20"/>
      <c r="Q38" s="20"/>
      <c r="R38" s="7"/>
      <c r="S38" s="20"/>
      <c r="T38" s="20"/>
      <c r="U38" s="20"/>
      <c r="V38" s="20"/>
      <c r="W38" s="20"/>
      <c r="X38" s="7"/>
      <c r="Y38" s="42"/>
      <c r="Z38" s="20"/>
      <c r="AA38" s="20"/>
      <c r="AB38" s="7"/>
      <c r="AC38" s="20"/>
      <c r="AD38" s="20"/>
      <c r="AE38" s="20"/>
      <c r="AF38" s="20"/>
      <c r="AG38" s="20"/>
      <c r="AH38" s="51"/>
      <c r="AI38" s="20"/>
      <c r="AJ38" s="20"/>
      <c r="AK38" s="20"/>
      <c r="AL38" s="20"/>
      <c r="AM38" s="26"/>
      <c r="AN38" s="20"/>
    </row>
    <row r="39" spans="2:40" ht="15" x14ac:dyDescent="0.25">
      <c r="B39" s="20"/>
      <c r="C39" s="20"/>
      <c r="D39" s="20"/>
      <c r="F39" s="20"/>
      <c r="G39" s="20"/>
      <c r="H39" s="20"/>
      <c r="I39" s="20"/>
      <c r="J39" s="20"/>
      <c r="K39" s="22"/>
      <c r="L39" s="20"/>
      <c r="M39" s="20"/>
      <c r="N39" s="20"/>
      <c r="O39" s="23"/>
      <c r="P39" s="20"/>
      <c r="Q39" s="20"/>
      <c r="R39" s="7"/>
      <c r="S39" s="20"/>
      <c r="T39" s="22"/>
      <c r="U39" s="20"/>
      <c r="V39" s="20"/>
      <c r="W39" s="22"/>
      <c r="X39" s="7"/>
      <c r="Y39" s="42"/>
      <c r="Z39" s="20"/>
      <c r="AA39" s="20"/>
      <c r="AB39" s="7"/>
      <c r="AC39" s="20"/>
      <c r="AD39" s="20"/>
      <c r="AE39" s="20"/>
      <c r="AF39" s="20"/>
      <c r="AG39" s="20"/>
      <c r="AH39" s="51"/>
      <c r="AI39" s="20"/>
      <c r="AJ39" s="20"/>
      <c r="AK39" s="20"/>
      <c r="AL39" s="20"/>
      <c r="AM39" s="20"/>
      <c r="AN39" s="20"/>
    </row>
    <row r="40" spans="2:40" ht="15" x14ac:dyDescent="0.25">
      <c r="B40" s="20"/>
      <c r="C40" s="20"/>
      <c r="D40" s="20"/>
      <c r="F40" s="20"/>
      <c r="G40" s="20"/>
      <c r="H40" s="20"/>
      <c r="I40" s="20"/>
      <c r="J40" s="20"/>
      <c r="K40" s="22"/>
      <c r="L40" s="20"/>
      <c r="M40" s="20"/>
      <c r="N40" s="20"/>
      <c r="O40" s="23"/>
      <c r="P40" s="20"/>
      <c r="Q40" s="20"/>
      <c r="R40" s="7"/>
      <c r="S40" s="20"/>
      <c r="T40" s="22"/>
      <c r="U40" s="20"/>
      <c r="V40" s="20"/>
      <c r="W40" s="22"/>
      <c r="X40" s="7"/>
      <c r="Y40" s="42"/>
      <c r="Z40" s="20"/>
      <c r="AA40" s="20"/>
      <c r="AB40" s="7"/>
      <c r="AC40" s="20"/>
      <c r="AD40" s="20"/>
      <c r="AE40" s="20"/>
      <c r="AF40" s="20"/>
      <c r="AG40" s="20"/>
      <c r="AH40" s="51"/>
      <c r="AI40" s="20"/>
      <c r="AJ40" s="20"/>
      <c r="AK40" s="20"/>
      <c r="AL40" s="20"/>
      <c r="AM40" s="20"/>
      <c r="AN40" s="20"/>
    </row>
    <row r="41" spans="2:40" ht="15" x14ac:dyDescent="0.25">
      <c r="B41" s="20"/>
      <c r="C41" s="20"/>
      <c r="D41" s="20"/>
      <c r="F41" s="20"/>
      <c r="G41" s="20"/>
      <c r="H41" s="20"/>
      <c r="I41" s="20"/>
      <c r="J41" s="20"/>
      <c r="K41" s="22"/>
      <c r="L41" s="20"/>
      <c r="M41" s="20"/>
      <c r="N41" s="20"/>
      <c r="O41" s="23"/>
      <c r="P41" s="20"/>
      <c r="Q41" s="20"/>
      <c r="R41" s="7"/>
      <c r="S41" s="20"/>
      <c r="T41" s="20"/>
      <c r="U41" s="20"/>
      <c r="V41" s="20"/>
      <c r="W41" s="20"/>
      <c r="X41" s="7"/>
      <c r="Y41" s="42"/>
      <c r="Z41" s="20"/>
      <c r="AA41" s="20"/>
      <c r="AB41" s="7"/>
      <c r="AC41" s="20"/>
      <c r="AD41" s="20"/>
      <c r="AE41" s="20"/>
      <c r="AF41" s="20"/>
      <c r="AG41" s="20"/>
      <c r="AH41" s="51"/>
      <c r="AI41" s="20"/>
      <c r="AJ41" s="20"/>
      <c r="AK41" s="20"/>
      <c r="AL41" s="20"/>
      <c r="AM41" s="20"/>
      <c r="AN41" s="20"/>
    </row>
    <row r="42" spans="2:40" ht="15" x14ac:dyDescent="0.25">
      <c r="B42" s="20"/>
      <c r="C42" s="20"/>
      <c r="D42" s="20"/>
      <c r="F42" s="20"/>
      <c r="G42" s="20"/>
      <c r="H42" s="20"/>
      <c r="I42" s="20"/>
      <c r="J42" s="20"/>
      <c r="K42" s="22"/>
      <c r="L42" s="20"/>
      <c r="M42" s="20"/>
      <c r="N42" s="20"/>
      <c r="O42" s="23"/>
      <c r="P42" s="20"/>
      <c r="Q42" s="20"/>
      <c r="R42" s="7"/>
      <c r="S42" s="20"/>
      <c r="T42" s="22"/>
      <c r="U42" s="20"/>
      <c r="V42" s="20"/>
      <c r="W42" s="22"/>
      <c r="X42" s="7"/>
      <c r="Y42" s="42"/>
      <c r="Z42" s="20"/>
      <c r="AA42" s="20"/>
      <c r="AB42" s="7"/>
      <c r="AC42" s="20"/>
      <c r="AD42" s="20"/>
      <c r="AE42" s="20"/>
      <c r="AF42" s="20"/>
      <c r="AG42" s="20"/>
      <c r="AH42" s="51"/>
      <c r="AI42" s="20"/>
      <c r="AJ42" s="20"/>
      <c r="AK42" s="20"/>
      <c r="AL42" s="20"/>
      <c r="AM42" s="26"/>
      <c r="AN42" s="20"/>
    </row>
    <row r="43" spans="2:40" ht="15" x14ac:dyDescent="0.25">
      <c r="B43" s="20"/>
      <c r="C43" s="20"/>
      <c r="D43" s="20"/>
      <c r="F43" s="20"/>
      <c r="G43" s="20"/>
      <c r="H43" s="20"/>
      <c r="I43" s="20"/>
      <c r="J43" s="20"/>
      <c r="K43" s="22"/>
      <c r="L43" s="20"/>
      <c r="M43" s="20"/>
      <c r="N43" s="20"/>
      <c r="O43" s="23"/>
      <c r="P43" s="20"/>
      <c r="Q43" s="20"/>
      <c r="R43" s="7"/>
      <c r="S43" s="20"/>
      <c r="T43" s="22"/>
      <c r="U43" s="20"/>
      <c r="V43" s="20"/>
      <c r="W43" s="22"/>
      <c r="X43" s="7"/>
      <c r="Y43" s="42"/>
      <c r="Z43" s="20"/>
      <c r="AA43" s="20"/>
      <c r="AB43" s="7"/>
      <c r="AC43" s="20"/>
      <c r="AD43" s="20"/>
      <c r="AE43" s="20"/>
      <c r="AF43" s="20"/>
      <c r="AG43" s="20"/>
      <c r="AH43" s="51"/>
      <c r="AI43" s="20"/>
      <c r="AJ43" s="20"/>
      <c r="AK43" s="20"/>
      <c r="AL43" s="20"/>
      <c r="AM43" s="26"/>
      <c r="AN43" s="20"/>
    </row>
    <row r="44" spans="2:40" ht="15" x14ac:dyDescent="0.25">
      <c r="B44" s="20"/>
      <c r="C44" s="20"/>
      <c r="D44" s="20"/>
      <c r="F44" s="20"/>
      <c r="G44" s="20"/>
      <c r="H44" s="20"/>
      <c r="I44" s="20"/>
      <c r="J44" s="20"/>
      <c r="K44" s="22"/>
      <c r="L44" s="20"/>
      <c r="M44" s="20"/>
      <c r="N44" s="20"/>
      <c r="O44" s="23"/>
      <c r="P44" s="20"/>
      <c r="Q44" s="20"/>
      <c r="R44" s="7"/>
      <c r="S44" s="20"/>
      <c r="T44" s="20"/>
      <c r="U44" s="20"/>
      <c r="V44" s="20"/>
      <c r="W44" s="20"/>
      <c r="X44" s="7"/>
      <c r="Y44" s="42"/>
      <c r="Z44" s="20"/>
      <c r="AA44" s="20"/>
      <c r="AB44" s="7"/>
      <c r="AC44" s="20"/>
      <c r="AD44" s="20"/>
      <c r="AE44" s="20"/>
      <c r="AF44" s="20"/>
      <c r="AG44" s="20"/>
      <c r="AH44" s="51"/>
      <c r="AI44" s="20"/>
      <c r="AJ44" s="20"/>
      <c r="AK44" s="20"/>
      <c r="AL44" s="20"/>
      <c r="AM44" s="26"/>
      <c r="AN44" s="20"/>
    </row>
    <row r="45" spans="2:40" ht="15" x14ac:dyDescent="0.25">
      <c r="B45" s="20"/>
      <c r="C45" s="20"/>
      <c r="D45" s="20"/>
      <c r="F45" s="20"/>
      <c r="G45" s="20"/>
      <c r="H45" s="20"/>
      <c r="I45" s="20"/>
      <c r="J45" s="20"/>
      <c r="K45" s="22"/>
      <c r="L45" s="20"/>
      <c r="M45" s="20"/>
      <c r="N45" s="20"/>
      <c r="O45" s="23"/>
      <c r="P45" s="20"/>
      <c r="Q45" s="20"/>
      <c r="R45" s="7"/>
      <c r="S45" s="20"/>
      <c r="T45" s="22"/>
      <c r="U45" s="20"/>
      <c r="V45" s="20"/>
      <c r="W45" s="22"/>
      <c r="X45" s="7"/>
      <c r="Y45" s="42"/>
      <c r="Z45" s="20"/>
      <c r="AA45" s="20"/>
      <c r="AB45" s="7"/>
      <c r="AC45" s="20"/>
      <c r="AD45" s="20"/>
      <c r="AE45" s="20"/>
      <c r="AF45" s="20"/>
      <c r="AG45" s="20"/>
      <c r="AH45" s="51"/>
      <c r="AI45" s="20"/>
      <c r="AJ45" s="20"/>
      <c r="AK45" s="20"/>
      <c r="AL45" s="20"/>
      <c r="AM45" s="26"/>
      <c r="AN45" s="20"/>
    </row>
    <row r="46" spans="2:40" ht="15" x14ac:dyDescent="0.25">
      <c r="B46" s="20"/>
      <c r="C46" s="20"/>
      <c r="D46" s="20"/>
      <c r="F46" s="20"/>
      <c r="G46" s="20"/>
      <c r="H46" s="20"/>
      <c r="I46" s="20"/>
      <c r="J46" s="20"/>
      <c r="K46" s="22"/>
      <c r="L46" s="20"/>
      <c r="M46" s="20"/>
      <c r="N46" s="20"/>
      <c r="O46" s="23"/>
      <c r="P46" s="20"/>
      <c r="Q46" s="20"/>
      <c r="R46" s="7"/>
      <c r="S46" s="20"/>
      <c r="T46" s="22"/>
      <c r="U46" s="20"/>
      <c r="V46" s="20"/>
      <c r="W46" s="22"/>
      <c r="X46" s="7"/>
      <c r="Y46" s="42"/>
      <c r="Z46" s="20"/>
      <c r="AA46" s="20"/>
      <c r="AB46" s="7"/>
      <c r="AC46" s="20"/>
      <c r="AD46" s="20"/>
      <c r="AE46" s="20"/>
      <c r="AF46" s="20"/>
      <c r="AG46" s="20"/>
      <c r="AH46" s="51"/>
      <c r="AI46" s="20"/>
      <c r="AJ46" s="20"/>
      <c r="AK46" s="20"/>
      <c r="AL46" s="20"/>
      <c r="AM46" s="26"/>
      <c r="AN46" s="20"/>
    </row>
    <row r="47" spans="2:40" ht="15" x14ac:dyDescent="0.25">
      <c r="F47" s="20"/>
      <c r="G47" s="20"/>
      <c r="H47" s="20"/>
      <c r="I47" s="20"/>
      <c r="J47" s="20"/>
      <c r="K47" s="22"/>
      <c r="P47" s="7"/>
      <c r="R47" s="7"/>
      <c r="X47" s="7"/>
      <c r="Y47" s="42"/>
      <c r="AL47" s="1"/>
    </row>
    <row r="48" spans="2:40" x14ac:dyDescent="0.2">
      <c r="AL48" s="1"/>
    </row>
    <row r="49" spans="38:38" x14ac:dyDescent="0.2">
      <c r="AL49" s="1"/>
    </row>
    <row r="50" spans="38:38" x14ac:dyDescent="0.2">
      <c r="AL50" s="1"/>
    </row>
    <row r="51" spans="38:38" x14ac:dyDescent="0.2">
      <c r="AL51" s="1"/>
    </row>
    <row r="52" spans="38:38" x14ac:dyDescent="0.2">
      <c r="AL52" s="1"/>
    </row>
    <row r="53" spans="38:38" x14ac:dyDescent="0.2">
      <c r="AL53" s="1"/>
    </row>
    <row r="54" spans="38:38" x14ac:dyDescent="0.2">
      <c r="AL54" s="1"/>
    </row>
    <row r="55" spans="38:38" x14ac:dyDescent="0.2">
      <c r="AL55" s="1"/>
    </row>
    <row r="56" spans="38:38" x14ac:dyDescent="0.2">
      <c r="AL56" s="1"/>
    </row>
    <row r="57" spans="38:38" x14ac:dyDescent="0.2">
      <c r="AL57" s="1"/>
    </row>
    <row r="58" spans="38:38" x14ac:dyDescent="0.2">
      <c r="AL58" s="1"/>
    </row>
    <row r="59" spans="38:38" x14ac:dyDescent="0.2">
      <c r="AL59" s="1"/>
    </row>
    <row r="60" spans="38:38" x14ac:dyDescent="0.2">
      <c r="AL60" s="1"/>
    </row>
    <row r="61" spans="38:38" x14ac:dyDescent="0.2">
      <c r="AL61" s="1"/>
    </row>
    <row r="62" spans="38:38" x14ac:dyDescent="0.2">
      <c r="AL62" s="1"/>
    </row>
    <row r="63" spans="38:38" x14ac:dyDescent="0.2">
      <c r="AL63" s="1"/>
    </row>
    <row r="64" spans="38:38" x14ac:dyDescent="0.2">
      <c r="AL64" s="1"/>
    </row>
    <row r="65" spans="38:38" x14ac:dyDescent="0.2">
      <c r="AL65" s="1"/>
    </row>
    <row r="78" spans="38:38" x14ac:dyDescent="0.2">
      <c r="AL78" s="1"/>
    </row>
    <row r="79" spans="38:38" x14ac:dyDescent="0.2">
      <c r="AL79" s="1"/>
    </row>
    <row r="80" spans="38:38" x14ac:dyDescent="0.2">
      <c r="AL80" s="1"/>
    </row>
    <row r="81" spans="38:38" x14ac:dyDescent="0.2">
      <c r="AL81" s="1"/>
    </row>
    <row r="82" spans="38:38" x14ac:dyDescent="0.2">
      <c r="AL82" s="1"/>
    </row>
    <row r="83" spans="38:38" x14ac:dyDescent="0.2">
      <c r="AL83" s="1"/>
    </row>
    <row r="84" spans="38:38" x14ac:dyDescent="0.2">
      <c r="AL84" s="1"/>
    </row>
    <row r="85" spans="38:38" x14ac:dyDescent="0.2">
      <c r="AL85" s="1"/>
    </row>
    <row r="86" spans="38:38" x14ac:dyDescent="0.2">
      <c r="AL86" s="1"/>
    </row>
    <row r="87" spans="38:38" x14ac:dyDescent="0.2">
      <c r="AL87" s="1"/>
    </row>
    <row r="88" spans="38:38" x14ac:dyDescent="0.2">
      <c r="AL88" s="1"/>
    </row>
    <row r="89" spans="38:38" x14ac:dyDescent="0.2">
      <c r="AL89" s="1"/>
    </row>
    <row r="96" spans="38:38" x14ac:dyDescent="0.2">
      <c r="AL96" s="1"/>
    </row>
    <row r="97" spans="38:38" x14ac:dyDescent="0.2">
      <c r="AL97" s="1"/>
    </row>
    <row r="98" spans="38:38" x14ac:dyDescent="0.2">
      <c r="AL98" s="1"/>
    </row>
    <row r="104" spans="38:38" x14ac:dyDescent="0.2">
      <c r="AL104" s="1"/>
    </row>
    <row r="105" spans="38:38" x14ac:dyDescent="0.2">
      <c r="AL105" s="1"/>
    </row>
    <row r="106" spans="38:38" x14ac:dyDescent="0.2">
      <c r="AL106" s="1"/>
    </row>
    <row r="107" spans="38:38" x14ac:dyDescent="0.2">
      <c r="AL107" s="1"/>
    </row>
  </sheetData>
  <sheetProtection password="95D2" sheet="1" objects="1" scenarios="1"/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Blad2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2019-03-21T14:28:54Z</cp:lastPrinted>
  <dcterms:created xsi:type="dcterms:W3CDTF">2018-04-13T09:50:30Z</dcterms:created>
  <dcterms:modified xsi:type="dcterms:W3CDTF">2019-03-22T13:38:42Z</dcterms:modified>
</cp:coreProperties>
</file>