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SOQ\Department\10_ Projects\2018_ Stavingscertificaat\New folder\"/>
    </mc:Choice>
  </mc:AlternateContent>
  <workbookProtection workbookPassword="95D2" lockStructure="1"/>
  <bookViews>
    <workbookView xWindow="0" yWindow="0" windowWidth="28800" windowHeight="10815"/>
  </bookViews>
  <sheets>
    <sheet name="Français" sheetId="4" r:id="rId1"/>
    <sheet name="DATA FR" sheetId="3" state="hidden" r:id="rId2"/>
    <sheet name="DATA NL" sheetId="2" state="hidden" r:id="rId3"/>
    <sheet name="Nederlandstalig" sheetId="1" r:id="rId4"/>
  </sheets>
  <definedNames>
    <definedName name="_xlnm._FilterDatabase" localSheetId="1" hidden="1">'DATA FR'!$A$5:$AO$5</definedName>
    <definedName name="_xlnm._FilterDatabase" localSheetId="2" hidden="1">'DATA NL'!$A$5:$AP$5</definedName>
    <definedName name="_xlnm.Print_Area" localSheetId="0">Français!$A$1:$Q$117</definedName>
    <definedName name="_xlnm.Print_Area" localSheetId="3">Nederlandstalig!$A$1:$Q$117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6" i="3" l="1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K31" i="4" l="1"/>
  <c r="N31" i="4" s="1"/>
  <c r="K59" i="4" l="1"/>
  <c r="K58" i="4"/>
  <c r="K56" i="4"/>
  <c r="K55" i="4"/>
  <c r="K54" i="4"/>
  <c r="K53" i="4"/>
  <c r="K50" i="4"/>
  <c r="K49" i="4"/>
  <c r="K47" i="4"/>
  <c r="K46" i="4"/>
  <c r="N46" i="4" s="1"/>
  <c r="K45" i="4"/>
  <c r="K44" i="4"/>
  <c r="K42" i="4"/>
  <c r="K36" i="4"/>
  <c r="N36" i="4" s="1"/>
  <c r="K35" i="4"/>
  <c r="N35" i="4" s="1"/>
  <c r="K34" i="4"/>
  <c r="K33" i="4"/>
  <c r="K32" i="4"/>
  <c r="K27" i="4"/>
  <c r="K25" i="4"/>
  <c r="K24" i="4"/>
  <c r="K21" i="4"/>
  <c r="K71" i="4" s="1"/>
  <c r="K20" i="4"/>
  <c r="K70" i="4" s="1"/>
  <c r="K18" i="4"/>
  <c r="K68" i="4" s="1"/>
  <c r="K17" i="4"/>
  <c r="R16" i="4"/>
  <c r="K19" i="4" s="1"/>
  <c r="K69" i="4" s="1"/>
  <c r="K14" i="4"/>
  <c r="K40" i="4" s="1"/>
  <c r="K13" i="4"/>
  <c r="K39" i="4" s="1"/>
  <c r="K81" i="4"/>
  <c r="K92" i="4"/>
  <c r="K55" i="1"/>
  <c r="K54" i="1"/>
  <c r="K53" i="1"/>
  <c r="K52" i="1"/>
  <c r="K49" i="1"/>
  <c r="K48" i="1"/>
  <c r="K46" i="1"/>
  <c r="K45" i="1"/>
  <c r="N45" i="1" s="1"/>
  <c r="K44" i="1"/>
  <c r="K43" i="1"/>
  <c r="K41" i="1"/>
  <c r="K35" i="1"/>
  <c r="N35" i="1" s="1"/>
  <c r="K34" i="1"/>
  <c r="N34" i="1" s="1"/>
  <c r="K33" i="1"/>
  <c r="K32" i="1"/>
  <c r="K31" i="1"/>
  <c r="K30" i="1"/>
  <c r="N30" i="1" s="1"/>
  <c r="K27" i="1"/>
  <c r="K25" i="1"/>
  <c r="K24" i="1"/>
  <c r="K21" i="1"/>
  <c r="K71" i="1" s="1"/>
  <c r="K20" i="1"/>
  <c r="K70" i="1" s="1"/>
  <c r="K18" i="1"/>
  <c r="K68" i="1" s="1"/>
  <c r="K17" i="1"/>
  <c r="K14" i="1"/>
  <c r="K39" i="1" s="1"/>
  <c r="K13" i="1"/>
  <c r="K38" i="1" s="1"/>
  <c r="AA6" i="2"/>
  <c r="K87" i="1" s="1"/>
  <c r="AA7" i="2"/>
  <c r="AA8" i="2"/>
  <c r="K81" i="1" s="1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K74" i="1" l="1"/>
  <c r="K82" i="1"/>
  <c r="K73" i="1"/>
  <c r="K86" i="1"/>
  <c r="K67" i="1"/>
  <c r="K76" i="1"/>
  <c r="K84" i="1"/>
  <c r="N84" i="1" s="1"/>
  <c r="K88" i="1"/>
  <c r="N88" i="1" s="1"/>
  <c r="K72" i="1"/>
  <c r="K78" i="1"/>
  <c r="K85" i="1"/>
  <c r="K92" i="1"/>
  <c r="K73" i="4"/>
  <c r="K86" i="4"/>
  <c r="K66" i="4"/>
  <c r="K74" i="4"/>
  <c r="K82" i="4"/>
  <c r="K87" i="4"/>
  <c r="K67" i="4"/>
  <c r="K76" i="4"/>
  <c r="K84" i="4"/>
  <c r="N84" i="4" s="1"/>
  <c r="K88" i="4"/>
  <c r="N88" i="4" s="1"/>
  <c r="K72" i="4"/>
  <c r="N72" i="4" s="1"/>
  <c r="K78" i="4"/>
  <c r="K85" i="4"/>
  <c r="N72" i="1"/>
  <c r="K66" i="1"/>
  <c r="R16" i="1"/>
  <c r="K19" i="1" s="1"/>
  <c r="K69" i="1" s="1"/>
  <c r="K58" i="1" l="1"/>
  <c r="K57" i="1"/>
</calcChain>
</file>

<file path=xl/sharedStrings.xml><?xml version="1.0" encoding="utf-8"?>
<sst xmlns="http://schemas.openxmlformats.org/spreadsheetml/2006/main" count="3014" uniqueCount="247">
  <si>
    <t>Merk:</t>
  </si>
  <si>
    <t>Meerdere opwekkingstoestellen:</t>
  </si>
  <si>
    <t>Neen</t>
  </si>
  <si>
    <t>Toepassing van de richtlijn Ecodesign verwarming</t>
  </si>
  <si>
    <t xml:space="preserve">! Het toestel valt onder de Ecodesign-richtlijn, meer bepaald de Europese Verordening (EU) n°813/2013 </t>
  </si>
  <si>
    <t>Vermogen ( nominaal of thermisch ):</t>
  </si>
  <si>
    <t>Waarde bij ontstentenis voor het rendement:</t>
  </si>
  <si>
    <t>Ja</t>
  </si>
  <si>
    <t>Soort toestel:</t>
  </si>
  <si>
    <t>Configuratie van het opslagvat of de warmtewisselaar:</t>
  </si>
  <si>
    <t>Met warmteopslag:</t>
  </si>
  <si>
    <t>Capaciteitsprofiel gekend:</t>
  </si>
  <si>
    <t>Capaciteitsprofiel:</t>
  </si>
  <si>
    <t>Energie-efficiëntie gekend:</t>
  </si>
  <si>
    <t>Directe invoer van het geïnstalleerd vermogen:</t>
  </si>
  <si>
    <t>Geïnstalleerd vermogen:</t>
  </si>
  <si>
    <t>EEI gekend:</t>
  </si>
  <si>
    <t>EEI</t>
  </si>
  <si>
    <t>EPB data 2018 Buderus en Bosch warmtepompgamma</t>
  </si>
  <si>
    <t>Merk</t>
  </si>
  <si>
    <t>Product ID</t>
  </si>
  <si>
    <t>Soort Toestel</t>
  </si>
  <si>
    <t>Meerdere opwekkingstoestellen</t>
  </si>
  <si>
    <t>Waarde bij ontstentenis van het rendement</t>
  </si>
  <si>
    <t>Soort toestel</t>
  </si>
  <si>
    <t>Configuratie van het opslagvat of de warmtewisselaar</t>
  </si>
  <si>
    <t>Met warmteopslag</t>
  </si>
  <si>
    <t>Capaciteitsprofiel gekend</t>
  </si>
  <si>
    <t>Energie-efficiëntie gekend</t>
  </si>
  <si>
    <t>Directe invoer van het geïnstalleerd vermogen</t>
  </si>
  <si>
    <t>Geïnstalleerd vermogen</t>
  </si>
  <si>
    <t>EEI gekend</t>
  </si>
  <si>
    <t>Verwarmingstoestel met apart opslagvat of met externe warmtewisselaar</t>
  </si>
  <si>
    <t>Natlopende circulatiepomp met pompregeling</t>
  </si>
  <si>
    <t>De technische specificaties in dit Stavingscertificaat kunnen gebruikt worden voor de ingave van opwekkingstoestellen voor verwarming en sanitair warm water in de EPB-software. Indien nodig, Kunnen de officiële testresultaten, die dit certificaat staven, bekomen worden. (Test uitgevoerd volgens de EN 14825 norm)</t>
  </si>
  <si>
    <t>Dit stavingscertificaat is geldig vanaf 01/01/2018</t>
  </si>
  <si>
    <t>Naam:</t>
  </si>
  <si>
    <t>Soort Verwarming:</t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</si>
  <si>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</si>
  <si>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</si>
  <si>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</si>
  <si>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</si>
  <si>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</si>
  <si>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</si>
  <si>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</si>
  <si>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</si>
  <si>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</si>
  <si>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</si>
  <si>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</si>
  <si>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</si>
  <si>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</si>
  <si>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</si>
  <si>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</si>
  <si>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</si>
  <si>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</si>
  <si>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</si>
  <si>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</si>
  <si>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</si>
  <si>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</si>
  <si>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</si>
  <si>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</si>
  <si>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</si>
  <si>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</si>
  <si>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</si>
  <si>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</si>
  <si>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</si>
  <si>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</si>
  <si>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</si>
  <si>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</si>
  <si>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</si>
  <si>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</si>
  <si>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</si>
  <si>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</si>
  <si>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</si>
  <si>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KBR 16</t>
  </si>
  <si>
    <t>KBR 30</t>
  </si>
  <si>
    <t>KBR 42</t>
  </si>
  <si>
    <t>KSBR 16</t>
  </si>
  <si>
    <t>Selecteer hier uw verwarmingsketel</t>
  </si>
  <si>
    <t>Soort verwarming</t>
  </si>
  <si>
    <t>Centrale verwarming</t>
  </si>
  <si>
    <t>Junkers</t>
  </si>
  <si>
    <t>Bosch</t>
  </si>
  <si>
    <t>Product-ID:</t>
  </si>
  <si>
    <t>Energiedrager:</t>
  </si>
  <si>
    <t>Warmteopwekkingssystemen:</t>
  </si>
  <si>
    <t>Type opwekker:</t>
  </si>
  <si>
    <t>Type opwekker</t>
  </si>
  <si>
    <t>Lokale opwekker</t>
  </si>
  <si>
    <t>Energiedrager</t>
  </si>
  <si>
    <t>Condenserende waterketel</t>
  </si>
  <si>
    <t>Aardgas</t>
  </si>
  <si>
    <t>Toestel is voor 26/9/2015 op de markt gebracht:</t>
  </si>
  <si>
    <t>De opwekker gebruikt brandstoffen voornamelijk uit biomassa</t>
  </si>
  <si>
    <t>De opwekker gebruikt brandstoffen voornamelijk uit biomassa:</t>
  </si>
  <si>
    <t>Nominaal vermogen &gt; 400 kW: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</si>
  <si>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</si>
  <si>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</si>
  <si>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</si>
  <si>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</si>
  <si>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</si>
  <si>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</si>
  <si>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Vermogen ( nominaal of thermisch ) in kW</t>
  </si>
  <si>
    <t>Het toestel staat buiten het beschermd volume</t>
  </si>
  <si>
    <t>De ketel wordt op temperatuur gehouden</t>
  </si>
  <si>
    <t>Rendement bij 30% deellast (t.o.v. BVW) in %</t>
  </si>
  <si>
    <t>In te vullen ja/nee door verslaggever</t>
  </si>
  <si>
    <t>Ketel inlaattemperatuur bij 30 % deellast</t>
  </si>
  <si>
    <t>Hulpenergie:</t>
  </si>
  <si>
    <t>Hulpenergie voor opwekking:</t>
  </si>
  <si>
    <t>Gaskleppen en/of ventilatoren aanwezig:</t>
  </si>
  <si>
    <t>Hulpenergie lokale circulatiepompen</t>
  </si>
  <si>
    <t>Gaskleppen en/of ventilatoren aanwezig</t>
  </si>
  <si>
    <t>Naam pomp</t>
  </si>
  <si>
    <t>Type pomp (regeling):</t>
  </si>
  <si>
    <t>EEI:</t>
  </si>
  <si>
    <t>Type pomp (regeling)</t>
  </si>
  <si>
    <t>nvt.</t>
  </si>
  <si>
    <t>Soort SWW:</t>
  </si>
  <si>
    <t>Circulatieleiding aanwezig:</t>
  </si>
  <si>
    <t>Circulatieleiding aanwezig</t>
  </si>
  <si>
    <t>Verwarmingstoestel met geïntegreerd opslagvat</t>
  </si>
  <si>
    <t>Verwarmingstoestel met geïntegreerde warmtewisselaar</t>
  </si>
  <si>
    <t>Energie-efficiëntie:</t>
  </si>
  <si>
    <t>Vermogen in kW</t>
  </si>
  <si>
    <t xml:space="preserve">Capaciteitsprofiel </t>
  </si>
  <si>
    <t>Energie-efficiëntie</t>
  </si>
  <si>
    <t>XL</t>
  </si>
  <si>
    <t>Soort verwarming :</t>
  </si>
  <si>
    <t>Meerdere opwekkingstoestellen :</t>
  </si>
  <si>
    <t>Installatie voor sanitair warm water</t>
  </si>
  <si>
    <t>Warmteopwekkingssystemen voor sanitair warm water</t>
  </si>
  <si>
    <t>Vermogen :</t>
  </si>
  <si>
    <t>Opslagcapaciteit :</t>
  </si>
  <si>
    <t>Rendement bij nominale warmteafgifte (uitgedrukt t.o.v. bovenste verbrandingswaarde) gekend :</t>
  </si>
  <si>
    <t>Rendement bij nominale warmteafgifte :</t>
  </si>
  <si>
    <t>In te vullen door verslaggever</t>
  </si>
  <si>
    <t>Niet gekend</t>
  </si>
  <si>
    <t>Neen, combinatie niet getest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</si>
  <si>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500 L</t>
    </r>
  </si>
  <si>
    <t>IIII</t>
  </si>
  <si>
    <t>KSBR 30</t>
  </si>
  <si>
    <t>Toestel maakt gebruik van brandstoffen voornamelijk uit biomassa</t>
  </si>
  <si>
    <t>Opslagcapaciteit (L)</t>
  </si>
  <si>
    <t>Rendement bij nominale warmteafgifte (tov. BVW) gekend?</t>
  </si>
  <si>
    <t xml:space="preserve">Rendement bij nominale warmteafgifte </t>
  </si>
  <si>
    <t>Naam</t>
  </si>
  <si>
    <t>Soort Sww :</t>
  </si>
  <si>
    <t>Lokaal SWW</t>
  </si>
  <si>
    <t>Marque</t>
  </si>
  <si>
    <t>Type de chauffage</t>
  </si>
  <si>
    <t>Chauffage central</t>
  </si>
  <si>
    <t>Plusieurs systémes de production</t>
  </si>
  <si>
    <t>Non</t>
  </si>
  <si>
    <t>Type de producteur</t>
  </si>
  <si>
    <t>Type de générateur</t>
  </si>
  <si>
    <t>Vecteur énergétique</t>
  </si>
  <si>
    <t>Générateur local</t>
  </si>
  <si>
    <t>Chaudière à eau chaude à condensation</t>
  </si>
  <si>
    <t>Gaz naturel</t>
  </si>
  <si>
    <t>Mise sur le marché antérieure au 26/09/2015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</si>
  <si>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</si>
  <si>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</si>
  <si>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Puissance (nominale ou thermique) en kW</t>
  </si>
  <si>
    <t>Valeur par défaut pour le rendement</t>
  </si>
  <si>
    <t>Hors du volume protégé</t>
  </si>
  <si>
    <t>Chaudière maintenue en température</t>
  </si>
  <si>
    <t>à remplir oui / non par certificateur PEB</t>
  </si>
  <si>
    <t>Rendement à 30% de charge (par rapport au PCS) en %</t>
  </si>
  <si>
    <t>température de retour à 30 % de charge</t>
  </si>
  <si>
    <t>Vannes et/ou des ventilateurs présent</t>
  </si>
  <si>
    <t>Oui</t>
  </si>
  <si>
    <t xml:space="preserve">Type de circulateur </t>
  </si>
  <si>
    <t xml:space="preserve">Nom de circulateur </t>
  </si>
  <si>
    <t>à remplir par certificateur PEB</t>
  </si>
  <si>
    <t>Introduction directe de la puissance installée</t>
  </si>
  <si>
    <t>Puissance installée</t>
  </si>
  <si>
    <t>non applicable</t>
  </si>
  <si>
    <t>EEI connu</t>
  </si>
  <si>
    <t>Type d'ECS</t>
  </si>
  <si>
    <t xml:space="preserve">à rotor noyé avec régulation </t>
  </si>
  <si>
    <t>ECS locale</t>
  </si>
  <si>
    <t>Boucle de circulation présente</t>
  </si>
  <si>
    <t>Plusieurs systèmes de production</t>
  </si>
  <si>
    <t xml:space="preserve">Non </t>
  </si>
  <si>
    <t>Nom</t>
  </si>
  <si>
    <t>Configuration du stockage ou de l'échangeur</t>
  </si>
  <si>
    <t>Capacité de stockage (L)</t>
  </si>
  <si>
    <t>Avec stockage de chaleur</t>
  </si>
  <si>
    <t>appareil de chauffage avec réservoir séparé ou avec échangeur de chaleur externe</t>
  </si>
  <si>
    <t>Appareil de chauffage avec boiler intégrée</t>
  </si>
  <si>
    <t>Présence d'un échangeur interne (production instantanée)</t>
  </si>
  <si>
    <t xml:space="preserve">Rendement à la puissance thermique nominale (exprimé en pouvoir calorifique supérieur) connu? </t>
  </si>
  <si>
    <t>Rendement à la puissance thermique nominale (%)</t>
  </si>
  <si>
    <t>Profil de soutirage déclaré connu</t>
  </si>
  <si>
    <t>Profil</t>
  </si>
  <si>
    <t>Efficacité énergétique connue</t>
  </si>
  <si>
    <r>
      <t xml:space="preserve">Efficacité énergétique </t>
    </r>
    <r>
      <rPr>
        <b/>
        <u/>
        <sz val="11"/>
        <color theme="1"/>
        <rFont val="Arial"/>
        <family val="2"/>
      </rPr>
      <t>ɳ</t>
    </r>
    <r>
      <rPr>
        <b/>
        <u/>
        <sz val="8"/>
        <color theme="1"/>
        <rFont val="Arial"/>
        <family val="2"/>
      </rPr>
      <t>wh</t>
    </r>
  </si>
  <si>
    <t>Vannes gaz et/ou des ventilateurs présent</t>
  </si>
  <si>
    <t>Non, combinaison pas testée</t>
  </si>
  <si>
    <t>Pas connu</t>
  </si>
  <si>
    <t>v</t>
  </si>
  <si>
    <t xml:space="preserve">Les spécifications techniques de ce certificat peuvent être utilisées pour indiquer, dans le logiciel PEB, le type de générateur utilisé pour le chauffage et/ou l'eau chaude sanitaire. (Tests effectués selon la norme EN 14825). </t>
  </si>
  <si>
    <t>Ce certificat est valable à partir du : 1/01/2018</t>
  </si>
  <si>
    <t>Type de générateur:</t>
  </si>
  <si>
    <t>Plusieurs systèmes de production:</t>
  </si>
  <si>
    <t>Application d'EcoDesign chauffage</t>
  </si>
  <si>
    <t>Puissance nominale &gt; 400 kW:</t>
  </si>
  <si>
    <t>Mise sur le marché antérieure au 26/9/2015:</t>
  </si>
  <si>
    <t>! Pour les générateurs de ce type, la Réglementation PEB utilise les données venant du Règlement EcoDesign n°813/2013.</t>
  </si>
  <si>
    <t>Systèmes de production de chaleur (partie 1)</t>
  </si>
  <si>
    <t>EEI Connu:</t>
  </si>
  <si>
    <t>Type de circulateur:</t>
  </si>
  <si>
    <t>Puissance installée:</t>
  </si>
  <si>
    <t>Introduction directe de la puissance installée:</t>
  </si>
  <si>
    <t>Nom :</t>
  </si>
  <si>
    <t>Auxiliaires de distribution locale</t>
  </si>
  <si>
    <t>Auxiliaires de production:</t>
  </si>
  <si>
    <t>Vannes gaz et/ou des ventilateurs présents:</t>
  </si>
  <si>
    <t>Auxiliaires</t>
  </si>
  <si>
    <t>Configuration du stockage ou de l'échangeur:</t>
  </si>
  <si>
    <t>Capacité de stockage:</t>
  </si>
  <si>
    <t>Application d'EcoDesign ECS</t>
  </si>
  <si>
    <t>Type de générateur :</t>
  </si>
  <si>
    <t>Marque du produit :</t>
  </si>
  <si>
    <t>Product ID :</t>
  </si>
  <si>
    <t>Plusieurs systèmes de production :</t>
  </si>
  <si>
    <t>Vecteur énergétique :</t>
  </si>
  <si>
    <t>Générateur utilisant des combustibles produits principalement par biomasse :</t>
  </si>
  <si>
    <t>Puissance (nominale ou thermique) en kW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</si>
  <si>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</si>
  <si>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</si>
  <si>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</si>
  <si>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</si>
  <si>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30 % de charge :</t>
  </si>
  <si>
    <t>Type ECS :</t>
  </si>
  <si>
    <t>Boucle de circulation présente :</t>
  </si>
  <si>
    <t>Systèmes de production de chaleur</t>
  </si>
  <si>
    <t>Type de producteur :</t>
  </si>
  <si>
    <t>Puissance (nominale ou thermique) :</t>
  </si>
  <si>
    <t>Avec stockage de chaleur :</t>
  </si>
  <si>
    <t>Rendement à la puissance thermique nominale (%) :</t>
  </si>
  <si>
    <t>Profil de soutirage déclaré connu :</t>
  </si>
  <si>
    <t>Profil :</t>
  </si>
  <si>
    <t>Effacité énergétique connue :</t>
  </si>
  <si>
    <t>Efficacité énergétique ƞwh :</t>
  </si>
  <si>
    <t>Sélectionnez votre chauffage 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</si>
</sst>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u/>
      <sz val="1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10" fillId="0" borderId="0" xfId="0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7" fillId="0" borderId="0" xfId="0" applyFont="1" applyAlignment="1">
      <alignment horizontal="center"/>
    </xf>
    <xf numFmtId="0" fontId="1" fillId="2" borderId="0" xfId="0" applyFont="1" applyFill="1" applyAlignment="1" applyProtection="1">
      <alignment vertical="center"/>
      <protection locked="0" hidden="1"/>
    </xf>
    <xf numFmtId="10" fontId="1" fillId="2" borderId="0" xfId="0" applyNumberFormat="1" applyFont="1" applyFill="1" applyAlignment="1" applyProtection="1">
      <alignment vertical="center"/>
      <protection hidden="1"/>
    </xf>
    <xf numFmtId="0" fontId="13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center" wrapText="1"/>
      <protection hidden="1"/>
    </xf>
    <xf numFmtId="2" fontId="1" fillId="2" borderId="0" xfId="0" applyNumberFormat="1" applyFont="1" applyFill="1" applyAlignment="1" applyProtection="1">
      <alignment horizontal="left" vertical="center"/>
      <protection hidden="1"/>
    </xf>
    <xf numFmtId="0" fontId="0" fillId="0" borderId="0" xfId="0" applyFont="1" applyAlignment="1">
      <alignment horizontal="center"/>
    </xf>
    <xf numFmtId="0" fontId="0" fillId="0" borderId="0" xfId="0" applyFont="1"/>
    <xf numFmtId="2" fontId="0" fillId="0" borderId="0" xfId="0" applyNumberFormat="1"/>
    <xf numFmtId="2" fontId="7" fillId="0" borderId="0" xfId="0" applyNumberFormat="1" applyFont="1"/>
    <xf numFmtId="2" fontId="8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protection hidden="1"/>
    </xf>
  </cellXfs>
  <cellStyles count="1">
    <cellStyle name="Standaard" xfId="0" builtinId="0"/>
  </cellStyles>
  <dxfs count="11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0</xdr:colOff>
      <xdr:row>7</xdr:row>
      <xdr:rowOff>142240</xdr:rowOff>
    </xdr:to>
    <xdr:sp macro="" textlink="">
      <xdr:nvSpPr>
        <xdr:cNvPr id="2" name="Textfeld 9"/>
        <xdr:cNvSpPr txBox="1"/>
      </xdr:nvSpPr>
      <xdr:spPr>
        <a:xfrm>
          <a:off x="0" y="0"/>
          <a:ext cx="6087717" cy="134321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EPB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</xdr:colOff>
      <xdr:row>0</xdr:row>
      <xdr:rowOff>14654</xdr:rowOff>
    </xdr:from>
    <xdr:to>
      <xdr:col>16</xdr:col>
      <xdr:colOff>646044</xdr:colOff>
      <xdr:row>1</xdr:row>
      <xdr:rowOff>14654</xdr:rowOff>
    </xdr:to>
    <xdr:pic>
      <xdr:nvPicPr>
        <xdr:cNvPr id="5" name="Bild 5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1" y="14654"/>
          <a:ext cx="6079434" cy="20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13</xdr:col>
      <xdr:colOff>202388</xdr:colOff>
      <xdr:row>1</xdr:row>
      <xdr:rowOff>15441</xdr:rowOff>
    </xdr:from>
    <xdr:ext cx="1453688" cy="338260"/>
    <xdr:pic>
      <xdr:nvPicPr>
        <xdr:cNvPr id="6" name="Bild 54"/>
        <xdr:cNvPicPr/>
      </xdr:nvPicPr>
      <xdr:blipFill>
        <a:blip xmlns:r="http://schemas.openxmlformats.org/officeDocument/2006/relationships" r:embed="rId2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17018" y="222506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1</xdr:colOff>
      <xdr:row>60</xdr:row>
      <xdr:rowOff>14654</xdr:rowOff>
    </xdr:from>
    <xdr:to>
      <xdr:col>16</xdr:col>
      <xdr:colOff>646044</xdr:colOff>
      <xdr:row>61</xdr:row>
      <xdr:rowOff>14654</xdr:rowOff>
    </xdr:to>
    <xdr:pic>
      <xdr:nvPicPr>
        <xdr:cNvPr id="7" name="Bild 5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1" y="14654"/>
          <a:ext cx="6079434" cy="20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13</xdr:col>
      <xdr:colOff>202388</xdr:colOff>
      <xdr:row>61</xdr:row>
      <xdr:rowOff>15441</xdr:rowOff>
    </xdr:from>
    <xdr:ext cx="1453688" cy="338260"/>
    <xdr:pic>
      <xdr:nvPicPr>
        <xdr:cNvPr id="8" name="Bild 54"/>
        <xdr:cNvPicPr/>
      </xdr:nvPicPr>
      <xdr:blipFill>
        <a:blip xmlns:r="http://schemas.openxmlformats.org/officeDocument/2006/relationships" r:embed="rId2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17018" y="222506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314739</xdr:colOff>
      <xdr:row>7</xdr:row>
      <xdr:rowOff>142240</xdr:rowOff>
    </xdr:to>
    <xdr:sp macro="" textlink="">
      <xdr:nvSpPr>
        <xdr:cNvPr id="37" name="Textfeld 9"/>
        <xdr:cNvSpPr txBox="1"/>
      </xdr:nvSpPr>
      <xdr:spPr>
        <a:xfrm>
          <a:off x="0" y="0"/>
          <a:ext cx="5801139" cy="132334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</xdr:colOff>
      <xdr:row>60</xdr:row>
      <xdr:rowOff>14654</xdr:rowOff>
    </xdr:from>
    <xdr:to>
      <xdr:col>16</xdr:col>
      <xdr:colOff>331306</xdr:colOff>
      <xdr:row>61</xdr:row>
      <xdr:rowOff>14654</xdr:rowOff>
    </xdr:to>
    <xdr:pic>
      <xdr:nvPicPr>
        <xdr:cNvPr id="58" name="Bild 5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1" y="10036611"/>
          <a:ext cx="5764696" cy="20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61</xdr:row>
      <xdr:rowOff>15441</xdr:rowOff>
    </xdr:from>
    <xdr:ext cx="1453688" cy="338260"/>
    <xdr:pic>
      <xdr:nvPicPr>
        <xdr:cNvPr id="59" name="Bild 54"/>
        <xdr:cNvPicPr/>
      </xdr:nvPicPr>
      <xdr:blipFill>
        <a:blip xmlns:r="http://schemas.openxmlformats.org/officeDocument/2006/relationships" r:embed="rId2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3981" y="10244463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1</xdr:colOff>
      <xdr:row>0</xdr:row>
      <xdr:rowOff>14654</xdr:rowOff>
    </xdr:from>
    <xdr:to>
      <xdr:col>16</xdr:col>
      <xdr:colOff>331306</xdr:colOff>
      <xdr:row>1</xdr:row>
      <xdr:rowOff>14654</xdr:rowOff>
    </xdr:to>
    <xdr:pic>
      <xdr:nvPicPr>
        <xdr:cNvPr id="8" name="Bild 5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1" y="10028328"/>
          <a:ext cx="5764696" cy="20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1</xdr:row>
      <xdr:rowOff>15441</xdr:rowOff>
    </xdr:from>
    <xdr:ext cx="1453688" cy="338260"/>
    <xdr:pic>
      <xdr:nvPicPr>
        <xdr:cNvPr id="9" name="Bild 54"/>
        <xdr:cNvPicPr/>
      </xdr:nvPicPr>
      <xdr:blipFill>
        <a:blip xmlns:r="http://schemas.openxmlformats.org/officeDocument/2006/relationships" r:embed="rId2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3981" y="10236180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tabSelected="1" zoomScale="115" zoomScaleNormal="115" zoomScaleSheetLayoutView="115" zoomScalePageLayoutView="115" workbookViewId="0">
      <selection activeCell="R24" sqref="R24"/>
    </sheetView>
  </sheetViews>
  <sheetFormatPr defaultColWidth="0" defaultRowHeight="12.75" customHeight="1" zeroHeight="1" x14ac:dyDescent="0.2"/>
  <cols>
    <col min="1" max="16" width="5.140625" style="9" customWidth="1"/>
    <col min="17" max="17" width="9.85546875" style="9" customWidth="1"/>
    <col min="18" max="18" width="50.140625" style="9" customWidth="1"/>
    <col min="19" max="20" width="5" style="9" hidden="1" customWidth="1"/>
    <col min="21" max="16384" width="9" style="9" hidden="1"/>
  </cols>
  <sheetData>
    <row r="1" spans="1:18" ht="16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2.75" customHeight="1" x14ac:dyDescent="0.2">
      <c r="A9" s="35" t="s">
        <v>202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0"/>
    </row>
    <row r="10" spans="1:18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10"/>
    </row>
    <row r="11" spans="1:18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10"/>
    </row>
    <row r="12" spans="1:18" ht="20.25" customHeight="1" x14ac:dyDescent="0.2">
      <c r="A12" s="35" t="s">
        <v>203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7"/>
      <c r="R12" s="10"/>
    </row>
    <row r="13" spans="1:18" s="17" customFormat="1" ht="12.75" customHeight="1" x14ac:dyDescent="0.2">
      <c r="A13" s="16"/>
      <c r="B13" s="13" t="s">
        <v>223</v>
      </c>
      <c r="C13" s="14"/>
      <c r="D13" s="14"/>
      <c r="E13" s="14"/>
      <c r="F13" s="14"/>
      <c r="G13" s="14"/>
      <c r="H13" s="11"/>
      <c r="I13" s="14"/>
      <c r="J13" s="15"/>
      <c r="K13" s="32" t="str">
        <f>IFERROR(VLOOKUP($K$16,'DATA FR'!$A$6:$Z$151,3,),"")</f>
        <v/>
      </c>
      <c r="L13" s="32"/>
      <c r="M13" s="32"/>
      <c r="N13" s="32"/>
      <c r="O13" s="32"/>
      <c r="P13" s="32"/>
      <c r="Q13" s="32"/>
      <c r="R13" s="21"/>
    </row>
    <row r="14" spans="1:18" s="17" customFormat="1" ht="12.75" customHeight="1" x14ac:dyDescent="0.2">
      <c r="A14" s="16"/>
      <c r="B14" s="13" t="s">
        <v>226</v>
      </c>
      <c r="C14" s="14"/>
      <c r="D14" s="14"/>
      <c r="E14" s="14"/>
      <c r="F14" s="11"/>
      <c r="G14" s="14"/>
      <c r="H14" s="14"/>
      <c r="I14" s="14"/>
      <c r="J14" s="15"/>
      <c r="K14" s="32" t="str">
        <f>IFERROR(VLOOKUP($K$16,'DATA FR'!$A$6:$Z$151,4,),"")</f>
        <v/>
      </c>
      <c r="L14" s="32"/>
      <c r="M14" s="32"/>
      <c r="N14" s="32"/>
      <c r="O14" s="32"/>
      <c r="P14" s="32"/>
      <c r="Q14" s="32"/>
      <c r="R14" s="21"/>
    </row>
    <row r="15" spans="1:18" ht="17.25" customHeight="1" x14ac:dyDescent="0.2">
      <c r="A15" s="11" t="s">
        <v>206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2.75" customHeight="1" x14ac:dyDescent="0.2">
      <c r="A16" s="8"/>
      <c r="B16" s="13" t="s">
        <v>215</v>
      </c>
      <c r="C16" s="14"/>
      <c r="D16" s="14"/>
      <c r="E16" s="14"/>
      <c r="F16" s="14"/>
      <c r="G16" s="14"/>
      <c r="H16" s="14"/>
      <c r="I16" s="11"/>
      <c r="J16" s="15"/>
      <c r="K16" s="36" t="s">
        <v>246</v>
      </c>
      <c r="L16" s="36"/>
      <c r="M16" s="36"/>
      <c r="N16" s="36"/>
      <c r="O16" s="36"/>
      <c r="P16" s="36"/>
      <c r="Q16" s="36"/>
      <c r="R16" s="38" t="str">
        <f>IF(OR(K16='DATA FR'!A5,K16=""),"",CONCATENATE("   &lt;======  ",'DATA FR'!A5))</f>
        <v/>
      </c>
    </row>
    <row r="17" spans="1:18" ht="12.75" customHeight="1" x14ac:dyDescent="0.2">
      <c r="A17" s="8"/>
      <c r="B17" s="13" t="s">
        <v>223</v>
      </c>
      <c r="C17" s="14"/>
      <c r="D17" s="14"/>
      <c r="E17" s="14"/>
      <c r="F17" s="14"/>
      <c r="G17" s="14"/>
      <c r="H17" s="14"/>
      <c r="I17" s="11"/>
      <c r="J17" s="15"/>
      <c r="K17" s="32" t="str">
        <f>IFERROR(VLOOKUP($K$16,'DATA FR'!$A$6:$Z$151,5,),"")</f>
        <v/>
      </c>
      <c r="L17" s="32"/>
      <c r="M17" s="32"/>
      <c r="N17" s="32"/>
      <c r="O17" s="32"/>
      <c r="P17" s="32"/>
      <c r="Q17" s="32"/>
      <c r="R17" s="29"/>
    </row>
    <row r="18" spans="1:18" s="17" customFormat="1" ht="12.75" customHeight="1" x14ac:dyDescent="0.2">
      <c r="A18" s="16"/>
      <c r="B18" s="13" t="s">
        <v>224</v>
      </c>
      <c r="C18" s="14"/>
      <c r="D18" s="14"/>
      <c r="E18" s="14"/>
      <c r="F18" s="14"/>
      <c r="G18" s="14"/>
      <c r="H18" s="11"/>
      <c r="I18" s="14"/>
      <c r="J18" s="15"/>
      <c r="K18" s="32" t="str">
        <f>IFERROR(VLOOKUP($K$16,'DATA FR'!$A$6:$Z$151,2,),"")</f>
        <v/>
      </c>
      <c r="L18" s="32"/>
      <c r="M18" s="32"/>
      <c r="N18" s="32"/>
      <c r="O18" s="32"/>
      <c r="P18" s="32"/>
      <c r="Q18" s="32"/>
    </row>
    <row r="19" spans="1:18" s="17" customFormat="1" ht="12.75" customHeight="1" x14ac:dyDescent="0.2">
      <c r="A19" s="16"/>
      <c r="B19" s="13" t="s">
        <v>225</v>
      </c>
      <c r="C19" s="14"/>
      <c r="D19" s="14"/>
      <c r="E19" s="14"/>
      <c r="F19" s="14"/>
      <c r="G19" s="14"/>
      <c r="H19" s="11"/>
      <c r="I19" s="14"/>
      <c r="J19" s="15"/>
      <c r="K19" s="32" t="str">
        <f>IF(R16="","",K16)</f>
        <v/>
      </c>
      <c r="L19" s="32"/>
      <c r="M19" s="32"/>
      <c r="N19" s="32"/>
      <c r="O19" s="32"/>
      <c r="P19" s="32"/>
      <c r="Q19" s="32"/>
      <c r="R19" s="21"/>
    </row>
    <row r="20" spans="1:18" s="17" customFormat="1" ht="12.75" customHeight="1" x14ac:dyDescent="0.2">
      <c r="A20" s="16"/>
      <c r="B20" s="13" t="s">
        <v>223</v>
      </c>
      <c r="C20" s="14"/>
      <c r="D20" s="14"/>
      <c r="E20" s="14"/>
      <c r="F20" s="14"/>
      <c r="G20" s="14"/>
      <c r="H20" s="11"/>
      <c r="I20" s="14"/>
      <c r="J20" s="15"/>
      <c r="K20" s="32" t="str">
        <f>IFERROR(VLOOKUP($K$16,'DATA FR'!$A$6:$Z$151,6,),"")</f>
        <v/>
      </c>
      <c r="L20" s="32"/>
      <c r="M20" s="32"/>
      <c r="N20" s="32"/>
      <c r="O20" s="32"/>
      <c r="P20" s="32"/>
      <c r="Q20" s="32"/>
      <c r="R20" s="21"/>
    </row>
    <row r="21" spans="1:18" s="17" customFormat="1" ht="12.75" customHeight="1" x14ac:dyDescent="0.2">
      <c r="A21" s="16"/>
      <c r="B21" s="13" t="s">
        <v>227</v>
      </c>
      <c r="C21" s="14"/>
      <c r="D21" s="14"/>
      <c r="E21" s="14"/>
      <c r="F21" s="11"/>
      <c r="G21" s="14"/>
      <c r="H21" s="14"/>
      <c r="I21" s="14"/>
      <c r="J21" s="15"/>
      <c r="K21" s="32" t="str">
        <f>IFERROR(VLOOKUP($K$16,'DATA FR'!$A$6:$Z$151,7,),"")</f>
        <v/>
      </c>
      <c r="L21" s="32"/>
      <c r="M21" s="32"/>
      <c r="N21" s="32"/>
      <c r="O21" s="32"/>
      <c r="P21" s="32"/>
      <c r="Q21" s="32"/>
      <c r="R21" s="21"/>
    </row>
    <row r="22" spans="1:18" s="17" customFormat="1" ht="9" customHeight="1" x14ac:dyDescent="0.2">
      <c r="A22" s="16"/>
      <c r="B22" s="13"/>
      <c r="C22" s="14"/>
      <c r="D22" s="14"/>
      <c r="E22" s="14"/>
      <c r="F22" s="11"/>
      <c r="G22" s="14"/>
      <c r="H22" s="14"/>
      <c r="I22" s="14"/>
      <c r="J22" s="15"/>
      <c r="K22" s="15"/>
      <c r="L22" s="15"/>
      <c r="M22" s="15"/>
      <c r="N22" s="15"/>
      <c r="O22" s="16"/>
      <c r="P22" s="16"/>
      <c r="Q22" s="16"/>
      <c r="R22" s="16"/>
    </row>
    <row r="23" spans="1:18" s="17" customFormat="1" ht="12.75" customHeight="1" x14ac:dyDescent="0.2">
      <c r="A23" s="18" t="s">
        <v>206</v>
      </c>
      <c r="B23" s="16"/>
      <c r="C23" s="14"/>
      <c r="D23" s="14"/>
      <c r="E23" s="14"/>
      <c r="F23" s="14"/>
      <c r="G23" s="14"/>
      <c r="H23" s="14"/>
      <c r="I23" s="14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17" customFormat="1" ht="12.75" customHeight="1" x14ac:dyDescent="0.2">
      <c r="A24" s="16"/>
      <c r="B24" s="13" t="s">
        <v>208</v>
      </c>
      <c r="C24" s="14"/>
      <c r="D24" s="14"/>
      <c r="E24" s="11"/>
      <c r="F24" s="14"/>
      <c r="G24" s="14"/>
      <c r="H24" s="14"/>
      <c r="I24" s="14"/>
      <c r="J24" s="15"/>
      <c r="K24" s="32" t="str">
        <f>IFERROR(VLOOKUP($K$16,'DATA FR'!$A$6:$Z$151,8,),"")</f>
        <v/>
      </c>
      <c r="L24" s="32"/>
      <c r="M24" s="32"/>
      <c r="N24" s="32"/>
      <c r="O24" s="32"/>
      <c r="P24" s="32"/>
      <c r="Q24" s="32"/>
      <c r="R24" s="21"/>
    </row>
    <row r="25" spans="1:18" s="17" customFormat="1" ht="12.75" customHeight="1" x14ac:dyDescent="0.2">
      <c r="A25" s="16"/>
      <c r="B25" s="34" t="s">
        <v>228</v>
      </c>
      <c r="C25" s="34"/>
      <c r="D25" s="34"/>
      <c r="E25" s="34"/>
      <c r="F25" s="34"/>
      <c r="G25" s="34"/>
      <c r="H25" s="34"/>
      <c r="I25" s="34"/>
      <c r="J25" s="15"/>
      <c r="K25" s="32" t="str">
        <f>IFERROR(VLOOKUP($K$16,'DATA FR'!$A$6:$Z$151,9,),"")</f>
        <v/>
      </c>
      <c r="L25" s="32"/>
      <c r="M25" s="32"/>
      <c r="N25" s="32"/>
      <c r="O25" s="32"/>
      <c r="P25" s="32"/>
      <c r="Q25" s="32"/>
      <c r="R25" s="21"/>
    </row>
    <row r="26" spans="1:18" s="17" customFormat="1" ht="12.75" customHeight="1" x14ac:dyDescent="0.2">
      <c r="A26" s="16"/>
      <c r="B26" s="34"/>
      <c r="C26" s="34"/>
      <c r="D26" s="34"/>
      <c r="E26" s="34"/>
      <c r="F26" s="34"/>
      <c r="G26" s="34"/>
      <c r="H26" s="34"/>
      <c r="I26" s="34"/>
      <c r="J26" s="15"/>
      <c r="K26" s="32"/>
      <c r="L26" s="32"/>
      <c r="M26" s="32"/>
      <c r="N26" s="32"/>
      <c r="O26" s="32"/>
      <c r="P26" s="32"/>
      <c r="Q26" s="32"/>
      <c r="R26" s="21"/>
    </row>
    <row r="27" spans="1:18" s="17" customFormat="1" ht="12.75" customHeight="1" x14ac:dyDescent="0.2">
      <c r="A27" s="16"/>
      <c r="B27" s="13" t="s">
        <v>207</v>
      </c>
      <c r="C27" s="14"/>
      <c r="D27" s="14"/>
      <c r="E27" s="11"/>
      <c r="F27" s="14"/>
      <c r="G27" s="14"/>
      <c r="H27" s="14"/>
      <c r="I27" s="14"/>
      <c r="J27" s="15"/>
      <c r="K27" s="32" t="str">
        <f>IFERROR(VLOOKUP($K$16,'DATA FR'!$A$6:$Z$151,10,),"")</f>
        <v/>
      </c>
      <c r="L27" s="32"/>
      <c r="M27" s="32"/>
      <c r="N27" s="32"/>
      <c r="O27" s="32"/>
      <c r="P27" s="32"/>
      <c r="Q27" s="32"/>
      <c r="R27" s="21"/>
    </row>
    <row r="28" spans="1:18" s="17" customFormat="1" ht="9" customHeight="1" x14ac:dyDescent="0.2">
      <c r="A28" s="16"/>
      <c r="B28" s="11"/>
      <c r="C28" s="14"/>
      <c r="D28" s="14"/>
      <c r="E28" s="14"/>
      <c r="F28" s="14"/>
      <c r="G28" s="14"/>
      <c r="H28" s="14"/>
      <c r="I28" s="14"/>
      <c r="J28" s="15"/>
      <c r="K28" s="15"/>
      <c r="L28" s="15"/>
      <c r="M28" s="15"/>
      <c r="N28" s="15"/>
      <c r="O28" s="16"/>
      <c r="P28" s="16"/>
      <c r="Q28" s="16"/>
      <c r="R28" s="16"/>
    </row>
    <row r="29" spans="1:18" s="17" customFormat="1" ht="12.75" customHeight="1" x14ac:dyDescent="0.2">
      <c r="A29" s="49" t="s">
        <v>209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16"/>
    </row>
    <row r="30" spans="1:18" s="17" customFormat="1" ht="12.75" customHeight="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16"/>
    </row>
    <row r="31" spans="1:18" s="17" customFormat="1" ht="12.75" customHeight="1" x14ac:dyDescent="0.2">
      <c r="A31" s="16"/>
      <c r="B31" s="13" t="s">
        <v>229</v>
      </c>
      <c r="C31" s="14"/>
      <c r="D31" s="14"/>
      <c r="E31" s="11"/>
      <c r="F31" s="14"/>
      <c r="G31" s="14"/>
      <c r="H31" s="14"/>
      <c r="I31" s="14"/>
      <c r="J31" s="15"/>
      <c r="K31" s="32" t="str">
        <f>IFERROR(VLOOKUP($K$16,'DATA FR'!$A$6:$Z$151,11,),"")</f>
        <v/>
      </c>
      <c r="L31" s="32"/>
      <c r="M31" s="32"/>
      <c r="N31" s="36" t="str">
        <f>IF(K31="","","kW")</f>
        <v/>
      </c>
      <c r="O31" s="36"/>
      <c r="P31" s="29"/>
      <c r="Q31" s="21"/>
      <c r="R31" s="21"/>
    </row>
    <row r="32" spans="1:18" s="17" customFormat="1" ht="12.75" customHeight="1" x14ac:dyDescent="0.2">
      <c r="A32" s="16"/>
      <c r="B32" s="13" t="s">
        <v>230</v>
      </c>
      <c r="C32" s="14"/>
      <c r="D32" s="11"/>
      <c r="E32" s="14"/>
      <c r="F32" s="14"/>
      <c r="G32" s="14"/>
      <c r="H32" s="14"/>
      <c r="I32" s="14"/>
      <c r="J32" s="15"/>
      <c r="K32" s="32" t="str">
        <f>IFERROR(VLOOKUP($K$16,'DATA FR'!$A$6:$Z$151,12,),"")</f>
        <v/>
      </c>
      <c r="L32" s="32"/>
      <c r="M32" s="32"/>
      <c r="N32" s="32"/>
      <c r="O32" s="32"/>
      <c r="P32" s="32"/>
      <c r="Q32" s="32"/>
      <c r="R32" s="21"/>
    </row>
    <row r="33" spans="1:18" s="17" customFormat="1" ht="12.75" customHeight="1" x14ac:dyDescent="0.2">
      <c r="A33" s="16"/>
      <c r="B33" s="13" t="s">
        <v>231</v>
      </c>
      <c r="C33" s="14"/>
      <c r="D33" s="14"/>
      <c r="E33" s="14"/>
      <c r="F33" s="11"/>
      <c r="G33" s="14"/>
      <c r="H33" s="14"/>
      <c r="I33" s="14"/>
      <c r="J33" s="15"/>
      <c r="K33" s="32" t="str">
        <f>IFERROR(VLOOKUP($K$16,'DATA FR'!$A$6:$Z$151,13,),"")</f>
        <v/>
      </c>
      <c r="L33" s="32"/>
      <c r="M33" s="32"/>
      <c r="N33" s="32"/>
      <c r="O33" s="32"/>
      <c r="P33" s="32"/>
      <c r="Q33" s="32"/>
      <c r="R33" s="21"/>
    </row>
    <row r="34" spans="1:18" s="17" customFormat="1" ht="12.75" customHeight="1" x14ac:dyDescent="0.2">
      <c r="A34" s="16"/>
      <c r="B34" s="13" t="s">
        <v>232</v>
      </c>
      <c r="C34" s="14"/>
      <c r="D34" s="14"/>
      <c r="E34" s="14"/>
      <c r="F34" s="14"/>
      <c r="G34" s="11"/>
      <c r="H34" s="14"/>
      <c r="I34" s="14"/>
      <c r="J34" s="15"/>
      <c r="K34" s="32" t="str">
        <f>IFERROR(VLOOKUP($K$16,'DATA FR'!$A$6:$Z$151,14,),"")</f>
        <v/>
      </c>
      <c r="L34" s="32"/>
      <c r="M34" s="32"/>
      <c r="N34" s="32"/>
      <c r="O34" s="32"/>
      <c r="P34" s="32"/>
      <c r="Q34" s="32"/>
      <c r="R34" s="21"/>
    </row>
    <row r="35" spans="1:18" s="17" customFormat="1" ht="12.75" customHeight="1" x14ac:dyDescent="0.2">
      <c r="A35" s="16"/>
      <c r="B35" s="13" t="s">
        <v>233</v>
      </c>
      <c r="C35" s="14"/>
      <c r="D35" s="14"/>
      <c r="E35" s="14"/>
      <c r="F35" s="11"/>
      <c r="G35" s="14"/>
      <c r="H35" s="14"/>
      <c r="I35" s="14"/>
      <c r="J35" s="15"/>
      <c r="K35" s="42" t="str">
        <f>IFERROR(VLOOKUP($K$16,'DATA FR'!$A$6:$Z$151,15,),"")</f>
        <v/>
      </c>
      <c r="L35" s="42"/>
      <c r="M35" s="42"/>
      <c r="N35" s="36" t="str">
        <f>IF(K35="","","%")</f>
        <v/>
      </c>
      <c r="O35" s="36"/>
      <c r="P35" s="29"/>
      <c r="Q35" s="21"/>
      <c r="R35" s="39"/>
    </row>
    <row r="36" spans="1:18" s="17" customFormat="1" ht="12.75" customHeight="1" x14ac:dyDescent="0.2">
      <c r="A36" s="16"/>
      <c r="B36" s="13" t="s">
        <v>234</v>
      </c>
      <c r="C36" s="14"/>
      <c r="D36" s="14"/>
      <c r="E36" s="14"/>
      <c r="F36" s="14"/>
      <c r="G36" s="11"/>
      <c r="H36" s="14"/>
      <c r="I36" s="14"/>
      <c r="J36" s="15"/>
      <c r="K36" s="42" t="str">
        <f>IFERROR(VLOOKUP($K$16,'DATA FR'!$A$6:$Z$151,16,),"")</f>
        <v/>
      </c>
      <c r="L36" s="42"/>
      <c r="M36" s="42"/>
      <c r="N36" s="36" t="str">
        <f>IF(K36="","","°C")</f>
        <v/>
      </c>
      <c r="O36" s="36"/>
      <c r="P36" s="29"/>
      <c r="Q36" s="21"/>
      <c r="R36" s="21"/>
    </row>
    <row r="37" spans="1:18" s="17" customFormat="1" ht="9" customHeight="1" x14ac:dyDescent="0.2">
      <c r="A37" s="16"/>
      <c r="B37" s="11"/>
      <c r="C37" s="14"/>
      <c r="D37" s="14"/>
      <c r="E37" s="14"/>
      <c r="F37" s="14"/>
      <c r="G37" s="14"/>
      <c r="H37" s="14"/>
      <c r="I37" s="14"/>
      <c r="J37" s="15"/>
      <c r="K37" s="15"/>
      <c r="L37" s="15"/>
      <c r="M37" s="15"/>
      <c r="N37" s="15"/>
      <c r="O37" s="16"/>
      <c r="P37" s="16"/>
      <c r="Q37" s="16"/>
      <c r="R37" s="16"/>
    </row>
    <row r="38" spans="1:18" ht="17.25" customHeight="1" x14ac:dyDescent="0.2">
      <c r="A38" s="11" t="s">
        <v>219</v>
      </c>
      <c r="B38" s="23"/>
      <c r="C38" s="23"/>
      <c r="D38" s="23"/>
      <c r="E38" s="23"/>
      <c r="F38" s="23"/>
      <c r="G38" s="23"/>
      <c r="H38" s="23"/>
      <c r="I38" s="23"/>
      <c r="J38" s="23"/>
      <c r="K38" s="21"/>
      <c r="L38" s="21"/>
      <c r="M38" s="21"/>
      <c r="N38" s="21"/>
      <c r="O38" s="21"/>
      <c r="P38" s="21"/>
      <c r="Q38" s="21"/>
      <c r="R38" s="21"/>
    </row>
    <row r="39" spans="1:18" s="17" customFormat="1" ht="12.75" customHeight="1" x14ac:dyDescent="0.2">
      <c r="A39" s="16"/>
      <c r="B39" s="13" t="s">
        <v>204</v>
      </c>
      <c r="C39" s="14"/>
      <c r="D39" s="14"/>
      <c r="E39" s="11"/>
      <c r="F39" s="14"/>
      <c r="G39" s="14"/>
      <c r="H39" s="14"/>
      <c r="I39" s="14"/>
      <c r="J39" s="15"/>
      <c r="K39" s="32" t="str">
        <f>K13</f>
        <v/>
      </c>
      <c r="L39" s="32"/>
      <c r="M39" s="32"/>
      <c r="N39" s="32"/>
      <c r="O39" s="32"/>
      <c r="P39" s="32"/>
      <c r="Q39" s="32"/>
      <c r="R39" s="21"/>
    </row>
    <row r="40" spans="1:18" s="17" customFormat="1" ht="12.75" customHeight="1" x14ac:dyDescent="0.2">
      <c r="A40" s="16"/>
      <c r="B40" s="13" t="s">
        <v>205</v>
      </c>
      <c r="C40" s="14"/>
      <c r="D40" s="14"/>
      <c r="E40" s="11"/>
      <c r="F40" s="14"/>
      <c r="G40" s="14"/>
      <c r="H40" s="14"/>
      <c r="I40" s="14"/>
      <c r="J40" s="15"/>
      <c r="K40" s="21" t="str">
        <f>K14</f>
        <v/>
      </c>
      <c r="L40" s="21"/>
      <c r="M40" s="21"/>
      <c r="N40" s="21"/>
      <c r="O40" s="21"/>
      <c r="P40" s="21"/>
      <c r="Q40" s="21"/>
      <c r="R40" s="21"/>
    </row>
    <row r="41" spans="1:18" s="17" customFormat="1" ht="12.75" customHeight="1" x14ac:dyDescent="0.2">
      <c r="A41" s="18" t="s">
        <v>217</v>
      </c>
      <c r="B41" s="16"/>
      <c r="C41" s="14"/>
      <c r="D41" s="14"/>
      <c r="E41" s="14"/>
      <c r="F41" s="14"/>
      <c r="G41" s="14"/>
      <c r="H41" s="14"/>
      <c r="I41" s="14"/>
      <c r="J41" s="15"/>
      <c r="K41" s="15"/>
      <c r="L41" s="15"/>
      <c r="M41" s="15"/>
      <c r="N41" s="15"/>
      <c r="O41" s="16"/>
      <c r="P41" s="16"/>
      <c r="Q41" s="16"/>
      <c r="R41" s="16"/>
    </row>
    <row r="42" spans="1:18" s="17" customFormat="1" ht="12.75" customHeight="1" x14ac:dyDescent="0.2">
      <c r="A42" s="16"/>
      <c r="B42" s="13" t="s">
        <v>218</v>
      </c>
      <c r="C42" s="14"/>
      <c r="D42" s="14"/>
      <c r="E42" s="11"/>
      <c r="F42" s="14"/>
      <c r="G42" s="14"/>
      <c r="H42" s="14"/>
      <c r="I42" s="14"/>
      <c r="J42" s="15"/>
      <c r="K42" s="32" t="str">
        <f>IFERROR(VLOOKUP($K$16,'DATA FR'!$A$6:$Z$151,17,),"")</f>
        <v/>
      </c>
      <c r="L42" s="32"/>
      <c r="M42" s="32"/>
      <c r="N42" s="32"/>
      <c r="O42" s="32"/>
      <c r="P42" s="32"/>
      <c r="Q42" s="32"/>
      <c r="R42" s="21"/>
    </row>
    <row r="43" spans="1:18" s="17" customFormat="1" ht="12.75" customHeight="1" x14ac:dyDescent="0.2">
      <c r="A43" s="18" t="s">
        <v>216</v>
      </c>
      <c r="B43" s="16"/>
      <c r="C43" s="14"/>
      <c r="D43" s="14"/>
      <c r="E43" s="14"/>
      <c r="F43" s="14"/>
      <c r="G43" s="14"/>
      <c r="H43" s="14"/>
      <c r="I43" s="14"/>
      <c r="J43" s="15"/>
      <c r="K43" s="15"/>
      <c r="L43" s="15"/>
      <c r="M43" s="15"/>
      <c r="N43" s="15"/>
      <c r="O43" s="16"/>
      <c r="P43" s="16"/>
      <c r="Q43" s="16"/>
      <c r="R43" s="16"/>
    </row>
    <row r="44" spans="1:18" s="17" customFormat="1" ht="12.75" customHeight="1" x14ac:dyDescent="0.2">
      <c r="A44" s="16"/>
      <c r="B44" s="13" t="s">
        <v>215</v>
      </c>
      <c r="C44" s="14"/>
      <c r="D44" s="14"/>
      <c r="E44" s="14"/>
      <c r="F44" s="14"/>
      <c r="G44" s="11"/>
      <c r="H44" s="14"/>
      <c r="I44" s="14"/>
      <c r="J44" s="15"/>
      <c r="K44" s="32" t="str">
        <f>IFERROR(VLOOKUP($K$16,'DATA FR'!$A$6:$Z$151,18,),"")</f>
        <v/>
      </c>
      <c r="L44" s="32"/>
      <c r="M44" s="32"/>
      <c r="N44" s="32"/>
      <c r="O44" s="32"/>
      <c r="P44" s="32"/>
      <c r="Q44" s="32"/>
      <c r="R44" s="21"/>
    </row>
    <row r="45" spans="1:18" s="17" customFormat="1" ht="12.75" customHeight="1" x14ac:dyDescent="0.2">
      <c r="A45" s="16"/>
      <c r="B45" s="13" t="s">
        <v>214</v>
      </c>
      <c r="C45" s="14"/>
      <c r="D45" s="11"/>
      <c r="E45" s="14"/>
      <c r="F45" s="14"/>
      <c r="G45" s="14"/>
      <c r="H45" s="14"/>
      <c r="I45" s="14"/>
      <c r="J45" s="15"/>
      <c r="K45" s="32" t="str">
        <f>IFERROR(VLOOKUP($K$16,'DATA FR'!$A$6:$Z$151,19,),"")</f>
        <v/>
      </c>
      <c r="L45" s="32"/>
      <c r="M45" s="32"/>
      <c r="N45" s="32"/>
      <c r="O45" s="32"/>
      <c r="P45" s="32"/>
      <c r="Q45" s="32"/>
      <c r="R45" s="21"/>
    </row>
    <row r="46" spans="1:18" s="17" customFormat="1" ht="12.75" customHeight="1" x14ac:dyDescent="0.2">
      <c r="A46" s="16"/>
      <c r="B46" s="13" t="s">
        <v>213</v>
      </c>
      <c r="C46" s="14"/>
      <c r="D46" s="14"/>
      <c r="E46" s="14"/>
      <c r="F46" s="11"/>
      <c r="G46" s="14"/>
      <c r="H46" s="14"/>
      <c r="I46" s="14"/>
      <c r="J46" s="15"/>
      <c r="K46" s="42" t="str">
        <f>IFERROR(VLOOKUP($K$16,'DATA FR'!$A$6:$Z$151,20,),"")</f>
        <v/>
      </c>
      <c r="L46" s="42"/>
      <c r="M46" s="42"/>
      <c r="N46" s="36" t="str">
        <f>IF(OR(K46="",K46="nvt."),"","W")</f>
        <v/>
      </c>
      <c r="O46" s="36"/>
      <c r="P46" s="29"/>
      <c r="Q46" s="21"/>
      <c r="R46" s="21"/>
    </row>
    <row r="47" spans="1:18" s="17" customFormat="1" ht="12.75" customHeight="1" x14ac:dyDescent="0.2">
      <c r="A47" s="16"/>
      <c r="B47" s="13" t="s">
        <v>212</v>
      </c>
      <c r="C47" s="14"/>
      <c r="D47" s="14"/>
      <c r="E47" s="14"/>
      <c r="F47" s="14"/>
      <c r="G47" s="14"/>
      <c r="H47" s="14"/>
      <c r="I47" s="14"/>
      <c r="J47" s="15"/>
      <c r="K47" s="41" t="str">
        <f>IFERROR(VLOOKUP($K$16,'DATA FR'!$A$6:$Z$151,21,),"")</f>
        <v/>
      </c>
      <c r="L47" s="41"/>
      <c r="M47" s="41"/>
      <c r="N47" s="41"/>
      <c r="O47" s="41"/>
      <c r="P47" s="41"/>
      <c r="Q47" s="41"/>
      <c r="R47" s="30"/>
    </row>
    <row r="48" spans="1:18" s="17" customFormat="1" ht="12.75" customHeight="1" x14ac:dyDescent="0.2">
      <c r="A48" s="16"/>
      <c r="B48" s="13"/>
      <c r="C48" s="14"/>
      <c r="D48" s="14"/>
      <c r="E48" s="14"/>
      <c r="F48" s="14"/>
      <c r="G48" s="14"/>
      <c r="H48" s="14"/>
      <c r="I48" s="14"/>
      <c r="J48" s="15"/>
      <c r="K48" s="41"/>
      <c r="L48" s="41"/>
      <c r="M48" s="41"/>
      <c r="N48" s="41"/>
      <c r="O48" s="41"/>
      <c r="P48" s="41"/>
      <c r="Q48" s="41"/>
      <c r="R48" s="30"/>
    </row>
    <row r="49" spans="1:18" s="17" customFormat="1" ht="12.75" customHeight="1" x14ac:dyDescent="0.2">
      <c r="A49" s="16"/>
      <c r="B49" s="13" t="s">
        <v>211</v>
      </c>
      <c r="C49" s="14"/>
      <c r="D49" s="11"/>
      <c r="E49" s="14"/>
      <c r="F49" s="14"/>
      <c r="G49" s="14"/>
      <c r="H49" s="14"/>
      <c r="I49" s="14"/>
      <c r="J49" s="15"/>
      <c r="K49" s="32" t="str">
        <f>IFERROR(VLOOKUP($K$16,'DATA FR'!$A$6:$Z$151,22,),"")</f>
        <v/>
      </c>
      <c r="L49" s="32"/>
      <c r="M49" s="32"/>
      <c r="N49" s="32"/>
      <c r="O49" s="32"/>
      <c r="P49" s="32"/>
      <c r="Q49" s="32"/>
      <c r="R49" s="21"/>
    </row>
    <row r="50" spans="1:18" s="17" customFormat="1" ht="12.75" customHeight="1" x14ac:dyDescent="0.2">
      <c r="A50" s="16"/>
      <c r="B50" s="50" t="s">
        <v>115</v>
      </c>
      <c r="C50" s="14"/>
      <c r="D50" s="11"/>
      <c r="E50" s="14"/>
      <c r="F50" s="14"/>
      <c r="G50" s="14"/>
      <c r="H50" s="14"/>
      <c r="I50" s="14"/>
      <c r="J50" s="15"/>
      <c r="K50" s="32" t="str">
        <f>IFERROR(VLOOKUP($K$16,'DATA FR'!$A$6:$Z$151,23,),"")</f>
        <v/>
      </c>
      <c r="L50" s="32"/>
      <c r="M50" s="32"/>
      <c r="N50" s="32"/>
      <c r="O50" s="32"/>
      <c r="P50" s="32"/>
      <c r="Q50" s="32"/>
      <c r="R50" s="21"/>
    </row>
    <row r="51" spans="1:18" s="17" customFormat="1" ht="9" customHeight="1" x14ac:dyDescent="0.2">
      <c r="A51" s="16"/>
      <c r="B51" s="13"/>
      <c r="C51" s="14"/>
      <c r="D51" s="11"/>
      <c r="E51" s="14"/>
      <c r="F51" s="14"/>
      <c r="G51" s="14"/>
      <c r="H51" s="14"/>
      <c r="I51" s="14"/>
      <c r="J51" s="15"/>
      <c r="K51" s="15"/>
      <c r="L51" s="15"/>
      <c r="M51" s="15"/>
      <c r="N51" s="15"/>
      <c r="O51" s="16"/>
      <c r="P51" s="16"/>
      <c r="Q51" s="16"/>
      <c r="R51" s="16"/>
    </row>
    <row r="52" spans="1:18" s="17" customFormat="1" ht="17.25" customHeight="1" x14ac:dyDescent="0.2">
      <c r="A52" s="11" t="s">
        <v>210</v>
      </c>
      <c r="B52" s="14"/>
      <c r="C52" s="14"/>
      <c r="D52" s="14"/>
      <c r="E52" s="14"/>
      <c r="F52" s="14"/>
      <c r="G52" s="14"/>
      <c r="H52" s="14"/>
      <c r="I52" s="14"/>
      <c r="J52" s="15"/>
      <c r="K52" s="15"/>
      <c r="L52" s="15"/>
      <c r="M52" s="15"/>
      <c r="N52" s="15"/>
      <c r="O52" s="16"/>
      <c r="P52" s="16"/>
      <c r="Q52" s="16"/>
      <c r="R52" s="16"/>
    </row>
    <row r="53" spans="1:18" s="17" customFormat="1" ht="12.75" customHeight="1" x14ac:dyDescent="0.2">
      <c r="A53" s="16"/>
      <c r="B53" s="13" t="s">
        <v>215</v>
      </c>
      <c r="C53" s="14"/>
      <c r="D53" s="14"/>
      <c r="E53" s="14"/>
      <c r="F53" s="14"/>
      <c r="G53" s="14"/>
      <c r="H53" s="14"/>
      <c r="I53" s="14"/>
      <c r="J53" s="15"/>
      <c r="K53" s="32" t="str">
        <f>IFERROR(VLOOKUP($K$16,'DATA FR'!$A$6:$Z$151,18,),"")</f>
        <v/>
      </c>
      <c r="L53" s="32"/>
      <c r="M53" s="32"/>
      <c r="N53" s="32"/>
      <c r="O53" s="32"/>
      <c r="P53" s="32"/>
      <c r="Q53" s="32"/>
      <c r="R53" s="21"/>
    </row>
    <row r="54" spans="1:18" s="17" customFormat="1" ht="12.75" customHeight="1" x14ac:dyDescent="0.2">
      <c r="A54" s="16"/>
      <c r="B54" s="13" t="s">
        <v>235</v>
      </c>
      <c r="C54" s="16"/>
      <c r="D54" s="14"/>
      <c r="E54" s="14"/>
      <c r="F54" s="14"/>
      <c r="G54" s="14"/>
      <c r="H54" s="11"/>
      <c r="I54" s="14"/>
      <c r="J54" s="15"/>
      <c r="K54" s="32" t="str">
        <f>IFERROR(VLOOKUP($K$16,'DATA FR'!$A$6:$Z$151,24,),"")</f>
        <v/>
      </c>
      <c r="L54" s="32"/>
      <c r="M54" s="32"/>
      <c r="N54" s="32"/>
      <c r="O54" s="32"/>
      <c r="P54" s="32"/>
      <c r="Q54" s="32"/>
      <c r="R54" s="21"/>
    </row>
    <row r="55" spans="1:18" s="17" customFormat="1" ht="12.75" customHeight="1" x14ac:dyDescent="0.2">
      <c r="A55" s="16"/>
      <c r="B55" s="13" t="s">
        <v>236</v>
      </c>
      <c r="C55" s="14"/>
      <c r="D55" s="14"/>
      <c r="E55" s="14"/>
      <c r="F55" s="14"/>
      <c r="G55" s="11"/>
      <c r="H55" s="14"/>
      <c r="I55" s="14"/>
      <c r="J55" s="15"/>
      <c r="K55" s="32" t="str">
        <f>IFERROR(VLOOKUP($K$16,'DATA FR'!$A$6:$Z$151,25,),"")</f>
        <v/>
      </c>
      <c r="L55" s="32"/>
      <c r="M55" s="32"/>
      <c r="N55" s="32"/>
      <c r="O55" s="32"/>
      <c r="P55" s="32"/>
      <c r="Q55" s="32"/>
      <c r="R55" s="21"/>
    </row>
    <row r="56" spans="1:18" s="17" customFormat="1" ht="12.75" customHeight="1" x14ac:dyDescent="0.2">
      <c r="A56" s="16"/>
      <c r="B56" s="13" t="s">
        <v>226</v>
      </c>
      <c r="C56" s="14"/>
      <c r="D56" s="11"/>
      <c r="E56" s="14"/>
      <c r="F56" s="14"/>
      <c r="G56" s="14"/>
      <c r="H56" s="14"/>
      <c r="I56" s="14"/>
      <c r="J56" s="15"/>
      <c r="K56" s="32" t="str">
        <f>IFERROR(VLOOKUP($K$16,'DATA FR'!$A$6:$AC$151,26,),"")</f>
        <v/>
      </c>
      <c r="L56" s="32"/>
      <c r="M56" s="32"/>
      <c r="N56" s="32"/>
      <c r="O56" s="32"/>
      <c r="P56" s="32"/>
      <c r="Q56" s="32"/>
      <c r="R56" s="21"/>
    </row>
    <row r="57" spans="1:18" s="17" customFormat="1" ht="12.75" customHeight="1" x14ac:dyDescent="0.2">
      <c r="A57" s="18"/>
      <c r="B57" s="16"/>
      <c r="C57" s="14"/>
      <c r="D57" s="14"/>
      <c r="E57" s="14"/>
      <c r="F57" s="14"/>
      <c r="G57" s="14"/>
      <c r="H57" s="14"/>
      <c r="I57" s="14"/>
      <c r="J57" s="15"/>
      <c r="K57" s="21"/>
      <c r="L57" s="21"/>
      <c r="M57" s="21"/>
      <c r="N57" s="21"/>
      <c r="O57" s="21"/>
      <c r="P57" s="21"/>
      <c r="Q57" s="21"/>
      <c r="R57" s="21"/>
    </row>
    <row r="58" spans="1:18" s="17" customFormat="1" ht="12.75" customHeight="1" x14ac:dyDescent="0.2">
      <c r="A58" s="16"/>
      <c r="B58" s="13"/>
      <c r="C58" s="14"/>
      <c r="D58" s="11"/>
      <c r="E58" s="14"/>
      <c r="F58" s="14"/>
      <c r="G58" s="14"/>
      <c r="H58" s="14"/>
      <c r="I58" s="14"/>
      <c r="J58" s="15"/>
      <c r="K58" s="28" t="str">
        <f>IFERROR(VLOOKUP($K$16,'DATA FR'!$AC$8:$AW$40,5,),"")</f>
        <v/>
      </c>
      <c r="L58" s="28"/>
      <c r="M58" s="28"/>
      <c r="N58" s="28"/>
      <c r="O58" s="28"/>
      <c r="P58" s="28"/>
      <c r="Q58" s="28"/>
      <c r="R58" s="28"/>
    </row>
    <row r="59" spans="1:18" s="17" customFormat="1" ht="12.75" customHeight="1" x14ac:dyDescent="0.2">
      <c r="A59" s="16"/>
      <c r="B59" s="13"/>
      <c r="C59" s="14"/>
      <c r="D59" s="14"/>
      <c r="E59" s="11"/>
      <c r="F59" s="14"/>
      <c r="G59" s="14"/>
      <c r="H59" s="14"/>
      <c r="I59" s="14"/>
      <c r="J59" s="15"/>
      <c r="K59" s="28" t="str">
        <f>IFERROR(VLOOKUP($K$16,'DATA FR'!$AC$8:$AW$40,6,),"")</f>
        <v/>
      </c>
      <c r="L59" s="28"/>
      <c r="M59" s="28"/>
      <c r="N59" s="28"/>
      <c r="O59" s="28"/>
      <c r="P59" s="28"/>
      <c r="Q59" s="28"/>
      <c r="R59" s="28"/>
    </row>
    <row r="60" spans="1:18" s="17" customFormat="1" ht="13.5" customHeight="1" x14ac:dyDescent="0.2">
      <c r="A60" s="16"/>
      <c r="B60" s="13"/>
      <c r="C60" s="14"/>
      <c r="D60" s="14"/>
      <c r="E60" s="11"/>
      <c r="F60" s="14"/>
      <c r="G60" s="14"/>
      <c r="H60" s="14"/>
      <c r="I60" s="14"/>
      <c r="J60" s="15"/>
      <c r="K60" s="28"/>
      <c r="L60" s="28"/>
      <c r="M60" s="28"/>
      <c r="N60" s="28"/>
      <c r="O60" s="28"/>
      <c r="P60" s="28"/>
      <c r="Q60" s="28"/>
      <c r="R60" s="28"/>
    </row>
    <row r="61" spans="1:18" ht="16.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33"/>
      <c r="L62" s="33"/>
      <c r="M62" s="33"/>
      <c r="N62" s="33"/>
      <c r="O62" s="33"/>
      <c r="P62" s="33"/>
      <c r="Q62" s="33"/>
      <c r="R62" s="33"/>
    </row>
    <row r="63" spans="1:18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33"/>
      <c r="L63" s="33"/>
      <c r="M63" s="33"/>
      <c r="N63" s="33"/>
      <c r="O63" s="33"/>
      <c r="P63" s="33"/>
      <c r="Q63" s="33"/>
      <c r="R63" s="33"/>
    </row>
    <row r="64" spans="1:18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33"/>
      <c r="L64" s="33"/>
      <c r="M64" s="33"/>
      <c r="N64" s="33"/>
      <c r="O64" s="33"/>
      <c r="P64" s="33"/>
      <c r="Q64" s="33"/>
      <c r="R64" s="33"/>
    </row>
    <row r="65" spans="1:18" ht="17.25" customHeight="1" x14ac:dyDescent="0.2">
      <c r="A65" s="11" t="s">
        <v>237</v>
      </c>
      <c r="B65" s="14"/>
      <c r="C65" s="14"/>
      <c r="D65" s="14"/>
      <c r="E65" s="14"/>
      <c r="F65" s="14"/>
      <c r="G65" s="14"/>
      <c r="H65" s="14"/>
      <c r="I65" s="14"/>
      <c r="J65" s="15"/>
      <c r="K65" s="15"/>
      <c r="L65" s="15"/>
      <c r="M65" s="14"/>
      <c r="N65" s="14"/>
      <c r="O65" s="8"/>
      <c r="P65" s="8"/>
      <c r="Q65" s="8"/>
      <c r="R65" s="8"/>
    </row>
    <row r="66" spans="1:18" ht="12.75" customHeight="1" x14ac:dyDescent="0.2">
      <c r="A66" s="16"/>
      <c r="B66" s="13" t="s">
        <v>215</v>
      </c>
      <c r="C66" s="14"/>
      <c r="D66" s="14"/>
      <c r="E66" s="14"/>
      <c r="F66" s="14"/>
      <c r="G66" s="11"/>
      <c r="H66" s="14"/>
      <c r="I66" s="14"/>
      <c r="J66" s="15"/>
      <c r="K66" s="32" t="str">
        <f>IFERROR(VLOOKUP($K$16,'DATA FR'!$AA$6:$BW$151,2,),"")</f>
        <v/>
      </c>
      <c r="L66" s="32"/>
      <c r="M66" s="32"/>
      <c r="N66" s="32"/>
      <c r="O66" s="32"/>
      <c r="P66" s="32"/>
      <c r="Q66" s="32"/>
      <c r="R66" s="21"/>
    </row>
    <row r="67" spans="1:18" ht="12.75" customHeight="1" x14ac:dyDescent="0.2">
      <c r="A67" s="16"/>
      <c r="B67" s="13" t="s">
        <v>238</v>
      </c>
      <c r="C67" s="14"/>
      <c r="D67" s="14"/>
      <c r="E67" s="14"/>
      <c r="F67" s="14"/>
      <c r="G67" s="11"/>
      <c r="H67" s="14"/>
      <c r="I67" s="14"/>
      <c r="J67" s="15"/>
      <c r="K67" s="32" t="str">
        <f>IFERROR(VLOOKUP($K$16,'DATA FR'!$AA$6:$BW$151,3,),"")</f>
        <v/>
      </c>
      <c r="L67" s="32"/>
      <c r="M67" s="32"/>
      <c r="N67" s="32"/>
      <c r="O67" s="32"/>
      <c r="P67" s="32"/>
      <c r="Q67" s="32"/>
      <c r="R67" s="21"/>
    </row>
    <row r="68" spans="1:18" ht="12.75" customHeight="1" x14ac:dyDescent="0.2">
      <c r="A68" s="16"/>
      <c r="B68" s="13" t="s">
        <v>224</v>
      </c>
      <c r="C68" s="14"/>
      <c r="D68" s="14"/>
      <c r="E68" s="14"/>
      <c r="F68" s="11"/>
      <c r="G68" s="14"/>
      <c r="H68" s="14"/>
      <c r="I68" s="14"/>
      <c r="J68" s="15"/>
      <c r="K68" s="21" t="str">
        <f>K18</f>
        <v/>
      </c>
      <c r="L68" s="21"/>
      <c r="M68" s="21"/>
      <c r="N68" s="21"/>
      <c r="O68" s="21"/>
      <c r="P68" s="21"/>
      <c r="Q68" s="21"/>
      <c r="R68" s="21"/>
    </row>
    <row r="69" spans="1:18" ht="12.75" customHeight="1" x14ac:dyDescent="0.2">
      <c r="A69" s="16"/>
      <c r="B69" s="13" t="s">
        <v>225</v>
      </c>
      <c r="C69" s="14"/>
      <c r="D69" s="14"/>
      <c r="E69" s="14"/>
      <c r="F69" s="14"/>
      <c r="G69" s="11"/>
      <c r="H69" s="14"/>
      <c r="I69" s="14"/>
      <c r="J69" s="15"/>
      <c r="K69" s="21" t="str">
        <f>K19</f>
        <v/>
      </c>
      <c r="L69" s="21"/>
      <c r="M69" s="21"/>
      <c r="N69" s="21"/>
      <c r="O69" s="21"/>
      <c r="P69" s="21"/>
      <c r="Q69" s="21"/>
      <c r="R69" s="21"/>
    </row>
    <row r="70" spans="1:18" ht="12.75" customHeight="1" x14ac:dyDescent="0.2">
      <c r="A70" s="16"/>
      <c r="B70" s="13" t="s">
        <v>223</v>
      </c>
      <c r="C70" s="14"/>
      <c r="D70" s="14"/>
      <c r="E70" s="14"/>
      <c r="F70" s="14"/>
      <c r="G70" s="11"/>
      <c r="H70" s="14"/>
      <c r="I70" s="14"/>
      <c r="J70" s="15"/>
      <c r="K70" s="32" t="str">
        <f>K20</f>
        <v/>
      </c>
      <c r="L70" s="32"/>
      <c r="M70" s="32"/>
      <c r="N70" s="32"/>
      <c r="O70" s="32"/>
      <c r="P70" s="32"/>
      <c r="Q70" s="32"/>
      <c r="R70" s="21"/>
    </row>
    <row r="71" spans="1:18" ht="12.75" customHeight="1" x14ac:dyDescent="0.2">
      <c r="A71" s="16"/>
      <c r="B71" s="13" t="s">
        <v>227</v>
      </c>
      <c r="C71" s="14"/>
      <c r="D71" s="14"/>
      <c r="E71" s="14"/>
      <c r="F71" s="11"/>
      <c r="G71" s="14"/>
      <c r="H71" s="14"/>
      <c r="I71" s="14"/>
      <c r="J71" s="15"/>
      <c r="K71" s="32" t="str">
        <f>K21</f>
        <v/>
      </c>
      <c r="L71" s="32"/>
      <c r="M71" s="32"/>
      <c r="N71" s="32"/>
      <c r="O71" s="32"/>
      <c r="P71" s="32"/>
      <c r="Q71" s="32"/>
      <c r="R71" s="21"/>
    </row>
    <row r="72" spans="1:18" ht="12.75" customHeight="1" x14ac:dyDescent="0.2">
      <c r="A72" s="16"/>
      <c r="B72" s="13" t="s">
        <v>239</v>
      </c>
      <c r="C72" s="14"/>
      <c r="D72" s="14"/>
      <c r="E72" s="14"/>
      <c r="F72" s="11"/>
      <c r="G72" s="14"/>
      <c r="H72" s="14"/>
      <c r="I72" s="14"/>
      <c r="J72" s="15"/>
      <c r="K72" s="42" t="str">
        <f>IFERROR(VLOOKUP($K$16,'DATA FR'!$AA$6:$BW$151,4,),"")</f>
        <v/>
      </c>
      <c r="L72" s="42"/>
      <c r="M72" s="42"/>
      <c r="N72" s="36" t="str">
        <f>IF(OR(K72="",K72="nvt."),"","kW")</f>
        <v/>
      </c>
      <c r="O72" s="36"/>
      <c r="P72" s="29"/>
      <c r="Q72" s="21"/>
      <c r="R72" s="21"/>
    </row>
    <row r="73" spans="1:18" ht="12.75" customHeight="1" x14ac:dyDescent="0.2">
      <c r="A73" s="16"/>
      <c r="B73" s="13" t="s">
        <v>208</v>
      </c>
      <c r="C73" s="14"/>
      <c r="D73" s="14"/>
      <c r="E73" s="11"/>
      <c r="F73" s="14"/>
      <c r="G73" s="14"/>
      <c r="H73" s="14"/>
      <c r="I73" s="14"/>
      <c r="J73" s="15"/>
      <c r="K73" s="32" t="str">
        <f>IFERROR(VLOOKUP($K$16,'DATA FR'!$AA$6:$BW$151,5,),"")</f>
        <v/>
      </c>
      <c r="L73" s="32"/>
      <c r="M73" s="32"/>
      <c r="N73" s="32"/>
      <c r="O73" s="32"/>
      <c r="P73" s="32"/>
      <c r="Q73" s="32"/>
      <c r="R73" s="21"/>
    </row>
    <row r="74" spans="1:18" ht="12.75" customHeight="1" x14ac:dyDescent="0.2">
      <c r="A74" s="16"/>
      <c r="B74" s="34" t="s">
        <v>228</v>
      </c>
      <c r="C74" s="34"/>
      <c r="D74" s="34"/>
      <c r="E74" s="34"/>
      <c r="F74" s="34"/>
      <c r="G74" s="34"/>
      <c r="H74" s="34"/>
      <c r="I74" s="34"/>
      <c r="J74" s="15"/>
      <c r="K74" s="32" t="str">
        <f>IFERROR(VLOOKUP($K$16,'DATA FR'!$AA$6:$BW$151,6,),"")</f>
        <v/>
      </c>
      <c r="L74" s="32"/>
      <c r="M74" s="32"/>
      <c r="N74" s="32"/>
      <c r="O74" s="32"/>
      <c r="P74" s="32"/>
      <c r="Q74" s="32"/>
      <c r="R74" s="21"/>
    </row>
    <row r="75" spans="1:18" ht="12.75" customHeight="1" x14ac:dyDescent="0.2">
      <c r="A75" s="16"/>
      <c r="B75" s="34"/>
      <c r="C75" s="34"/>
      <c r="D75" s="34"/>
      <c r="E75" s="34"/>
      <c r="F75" s="34"/>
      <c r="G75" s="34"/>
      <c r="H75" s="34"/>
      <c r="I75" s="34"/>
      <c r="J75" s="24"/>
      <c r="K75" s="32"/>
      <c r="L75" s="32"/>
      <c r="M75" s="32"/>
      <c r="N75" s="32"/>
      <c r="O75" s="32"/>
      <c r="P75" s="32"/>
      <c r="Q75" s="32"/>
      <c r="R75" s="21"/>
    </row>
    <row r="76" spans="1:18" x14ac:dyDescent="0.2">
      <c r="A76" s="8"/>
      <c r="B76" s="13" t="s">
        <v>220</v>
      </c>
      <c r="C76" s="14"/>
      <c r="D76" s="14"/>
      <c r="E76" s="11"/>
      <c r="F76" s="14"/>
      <c r="G76" s="14"/>
      <c r="H76" s="14"/>
      <c r="I76" s="14"/>
      <c r="J76" s="24"/>
      <c r="K76" s="41" t="str">
        <f>IFERROR(VLOOKUP($K$16,'DATA FR'!$AA$6:$BW$151,7,),"")</f>
        <v/>
      </c>
      <c r="L76" s="41"/>
      <c r="M76" s="41"/>
      <c r="N76" s="41"/>
      <c r="O76" s="41"/>
      <c r="P76" s="41"/>
      <c r="Q76" s="41"/>
      <c r="R76" s="30"/>
    </row>
    <row r="77" spans="1:18" ht="12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41"/>
      <c r="L77" s="41"/>
      <c r="M77" s="41"/>
      <c r="N77" s="41"/>
      <c r="O77" s="41"/>
      <c r="P77" s="41"/>
      <c r="Q77" s="41"/>
      <c r="R77" s="30"/>
    </row>
    <row r="78" spans="1:18" x14ac:dyDescent="0.2">
      <c r="A78" s="11"/>
      <c r="B78" s="13" t="s">
        <v>221</v>
      </c>
      <c r="C78" s="14"/>
      <c r="D78" s="14"/>
      <c r="E78" s="14"/>
      <c r="F78" s="14"/>
      <c r="G78" s="14"/>
      <c r="H78" s="14"/>
      <c r="I78" s="14"/>
      <c r="J78" s="14"/>
      <c r="K78" s="41" t="str">
        <f>IFERROR(VLOOKUP($K$16,'DATA FR'!$AA$6:$BW$151,8,),"")</f>
        <v/>
      </c>
      <c r="L78" s="41"/>
      <c r="M78" s="41"/>
      <c r="N78" s="41"/>
      <c r="O78" s="41"/>
      <c r="P78" s="41"/>
      <c r="Q78" s="41"/>
      <c r="R78" s="21"/>
    </row>
    <row r="79" spans="1:18" x14ac:dyDescent="0.2">
      <c r="A79" s="11"/>
      <c r="B79" s="13"/>
      <c r="C79" s="14"/>
      <c r="D79" s="14"/>
      <c r="E79" s="14"/>
      <c r="F79" s="14"/>
      <c r="G79" s="14"/>
      <c r="H79" s="14"/>
      <c r="I79" s="14"/>
      <c r="J79" s="14"/>
      <c r="K79" s="41"/>
      <c r="L79" s="41"/>
      <c r="M79" s="41"/>
      <c r="N79" s="41"/>
      <c r="O79" s="41"/>
      <c r="P79" s="41"/>
      <c r="Q79" s="41"/>
      <c r="R79" s="21"/>
    </row>
    <row r="80" spans="1:18" s="17" customFormat="1" ht="12.75" customHeight="1" x14ac:dyDescent="0.2">
      <c r="A80" s="18" t="s">
        <v>222</v>
      </c>
      <c r="B80" s="16"/>
      <c r="C80" s="14"/>
      <c r="D80" s="14"/>
      <c r="E80" s="14"/>
      <c r="F80" s="14"/>
      <c r="G80" s="14"/>
      <c r="H80" s="14"/>
      <c r="I80" s="14"/>
      <c r="J80" s="15"/>
      <c r="K80" s="15"/>
      <c r="L80" s="15"/>
      <c r="M80" s="15"/>
      <c r="N80" s="15"/>
      <c r="O80" s="15"/>
      <c r="P80" s="15"/>
      <c r="Q80" s="15"/>
      <c r="R80" s="15"/>
    </row>
    <row r="81" spans="1:18" x14ac:dyDescent="0.2">
      <c r="A81" s="8"/>
      <c r="B81" s="13" t="s">
        <v>240</v>
      </c>
      <c r="C81" s="14"/>
      <c r="D81" s="11"/>
      <c r="E81" s="14"/>
      <c r="F81" s="14"/>
      <c r="G81" s="14"/>
      <c r="H81" s="14"/>
      <c r="I81" s="14"/>
      <c r="J81" s="14"/>
      <c r="K81" s="32" t="str">
        <f>IFERROR(VLOOKUP($K$16,'DATA FR'!$AA$6:$BW$151,9,),"")</f>
        <v/>
      </c>
      <c r="L81" s="32"/>
      <c r="M81" s="32"/>
      <c r="N81" s="32"/>
      <c r="O81" s="32"/>
      <c r="P81" s="32"/>
      <c r="Q81" s="32"/>
      <c r="R81" s="21"/>
    </row>
    <row r="82" spans="1:18" x14ac:dyDescent="0.2">
      <c r="A82" s="8"/>
      <c r="B82" s="34" t="s">
        <v>192</v>
      </c>
      <c r="C82" s="34"/>
      <c r="D82" s="34"/>
      <c r="E82" s="34"/>
      <c r="F82" s="34"/>
      <c r="G82" s="34"/>
      <c r="H82" s="34"/>
      <c r="I82" s="34"/>
      <c r="J82" s="34"/>
      <c r="K82" s="42" t="str">
        <f>IFERROR(VLOOKUP($K$16,'DATA FR'!$AA$6:$BW$151,10,),"")</f>
        <v/>
      </c>
      <c r="L82" s="42"/>
      <c r="M82" s="42"/>
      <c r="N82" s="42"/>
      <c r="O82" s="42"/>
      <c r="P82" s="42"/>
      <c r="Q82" s="42"/>
      <c r="R82" s="30"/>
    </row>
    <row r="83" spans="1:18" ht="12" customHeight="1" x14ac:dyDescent="0.2">
      <c r="A83" s="14"/>
      <c r="B83" s="34"/>
      <c r="C83" s="34"/>
      <c r="D83" s="34"/>
      <c r="E83" s="34"/>
      <c r="F83" s="34"/>
      <c r="G83" s="34"/>
      <c r="H83" s="34"/>
      <c r="I83" s="34"/>
      <c r="J83" s="34"/>
      <c r="K83" s="42"/>
      <c r="L83" s="42"/>
      <c r="M83" s="42"/>
      <c r="N83" s="42"/>
      <c r="O83" s="42"/>
      <c r="P83" s="42"/>
      <c r="Q83" s="42"/>
      <c r="R83" s="30"/>
    </row>
    <row r="84" spans="1:18" ht="12" customHeight="1" x14ac:dyDescent="0.2">
      <c r="A84" s="14"/>
      <c r="B84" s="34" t="s">
        <v>241</v>
      </c>
      <c r="C84" s="34"/>
      <c r="D84" s="34"/>
      <c r="E84" s="34"/>
      <c r="F84" s="34"/>
      <c r="G84" s="34"/>
      <c r="H84" s="34"/>
      <c r="I84" s="34"/>
      <c r="J84" s="34"/>
      <c r="K84" s="42" t="str">
        <f>IFERROR(VLOOKUP($K$16,'DATA FR'!$AA$6:$BW$151,11,),"")</f>
        <v/>
      </c>
      <c r="L84" s="42"/>
      <c r="M84" s="42"/>
      <c r="N84" s="36" t="str">
        <f>IF(OR(K84="",K84="non applicable"),"","%")</f>
        <v/>
      </c>
      <c r="O84" s="36"/>
      <c r="P84" s="29"/>
      <c r="Q84" s="21"/>
      <c r="R84" s="30"/>
    </row>
    <row r="85" spans="1:18" x14ac:dyDescent="0.2">
      <c r="A85" s="14"/>
      <c r="B85" s="13" t="s">
        <v>242</v>
      </c>
      <c r="C85" s="14"/>
      <c r="D85" s="14"/>
      <c r="E85" s="14"/>
      <c r="F85" s="14"/>
      <c r="G85" s="14"/>
      <c r="H85" s="14"/>
      <c r="I85" s="14"/>
      <c r="J85" s="14"/>
      <c r="K85" s="32" t="str">
        <f>IFERROR(VLOOKUP($K$16,'DATA FR'!$AA$6:$BW$151,12,),"")</f>
        <v/>
      </c>
      <c r="L85" s="32"/>
      <c r="M85" s="32"/>
      <c r="N85" s="32"/>
      <c r="O85" s="32"/>
      <c r="P85" s="32"/>
      <c r="Q85" s="32"/>
      <c r="R85" s="21"/>
    </row>
    <row r="86" spans="1:18" x14ac:dyDescent="0.2">
      <c r="A86" s="14"/>
      <c r="B86" s="13" t="s">
        <v>243</v>
      </c>
      <c r="C86" s="14"/>
      <c r="D86" s="14"/>
      <c r="E86" s="14"/>
      <c r="F86" s="14"/>
      <c r="G86" s="14"/>
      <c r="H86" s="14"/>
      <c r="I86" s="14"/>
      <c r="J86" s="14"/>
      <c r="K86" s="32" t="str">
        <f>IFERROR(VLOOKUP($K$16,'DATA FR'!$AA$6:$BW$151,13,),"")</f>
        <v/>
      </c>
      <c r="L86" s="32"/>
      <c r="M86" s="32"/>
      <c r="N86" s="32"/>
      <c r="O86" s="32"/>
      <c r="P86" s="32"/>
      <c r="Q86" s="32"/>
      <c r="R86" s="21"/>
    </row>
    <row r="87" spans="1:18" x14ac:dyDescent="0.2">
      <c r="A87" s="14"/>
      <c r="B87" s="13" t="s">
        <v>244</v>
      </c>
      <c r="C87" s="14"/>
      <c r="D87" s="14"/>
      <c r="E87" s="14"/>
      <c r="F87" s="14"/>
      <c r="G87" s="14"/>
      <c r="H87" s="14"/>
      <c r="I87" s="14"/>
      <c r="J87" s="14"/>
      <c r="K87" s="32" t="str">
        <f>IFERROR(VLOOKUP($K$16,'DATA FR'!$AA$6:$BW$151,14,),"")</f>
        <v/>
      </c>
      <c r="L87" s="32"/>
      <c r="M87" s="32"/>
      <c r="N87" s="32"/>
      <c r="O87" s="32"/>
      <c r="P87" s="32"/>
      <c r="Q87" s="32"/>
      <c r="R87" s="21"/>
    </row>
    <row r="88" spans="1:18" x14ac:dyDescent="0.2">
      <c r="A88" s="14"/>
      <c r="B88" s="13" t="s">
        <v>245</v>
      </c>
      <c r="C88" s="14"/>
      <c r="D88" s="14"/>
      <c r="E88" s="14"/>
      <c r="F88" s="14"/>
      <c r="G88" s="14"/>
      <c r="H88" s="14"/>
      <c r="I88" s="14"/>
      <c r="J88" s="14"/>
      <c r="K88" s="42" t="str">
        <f>IFERROR(VLOOKUP($K$16,'DATA FR'!$AA$6:$BW$151,15,),"")</f>
        <v/>
      </c>
      <c r="L88" s="42"/>
      <c r="M88" s="42"/>
      <c r="N88" s="36" t="str">
        <f>IF(OR(K88="",K88="Pas connu"),"","%")</f>
        <v/>
      </c>
      <c r="O88" s="36"/>
      <c r="P88" s="29"/>
      <c r="Q88" s="21"/>
      <c r="R88" s="21"/>
    </row>
    <row r="89" spans="1:18" s="17" customFormat="1" ht="9" customHeight="1" x14ac:dyDescent="0.2">
      <c r="A89" s="16"/>
      <c r="B89" s="11"/>
      <c r="C89" s="14"/>
      <c r="D89" s="14"/>
      <c r="E89" s="14"/>
      <c r="F89" s="14"/>
      <c r="G89" s="14"/>
      <c r="H89" s="14"/>
      <c r="I89" s="14"/>
      <c r="J89" s="15"/>
      <c r="K89" s="15"/>
      <c r="L89" s="15"/>
      <c r="M89" s="15"/>
      <c r="N89" s="15"/>
      <c r="O89" s="16"/>
      <c r="P89" s="16"/>
      <c r="Q89" s="16"/>
      <c r="R89" s="16"/>
    </row>
    <row r="90" spans="1:18" ht="17.25" customHeight="1" x14ac:dyDescent="0.2">
      <c r="A90" s="11" t="s">
        <v>219</v>
      </c>
      <c r="B90" s="23"/>
      <c r="C90" s="23"/>
      <c r="D90" s="23"/>
      <c r="E90" s="23"/>
      <c r="F90" s="23"/>
      <c r="G90" s="23"/>
      <c r="H90" s="23"/>
      <c r="I90" s="23"/>
      <c r="J90" s="23"/>
      <c r="K90" s="21"/>
      <c r="L90" s="21"/>
      <c r="M90" s="21"/>
      <c r="N90" s="21"/>
      <c r="O90" s="21"/>
      <c r="P90" s="21"/>
      <c r="Q90" s="21"/>
      <c r="R90" s="21"/>
    </row>
    <row r="91" spans="1:18" s="17" customFormat="1" ht="12.75" customHeight="1" x14ac:dyDescent="0.2">
      <c r="A91" s="18" t="s">
        <v>217</v>
      </c>
      <c r="B91" s="16"/>
      <c r="C91" s="14"/>
      <c r="D91" s="14"/>
      <c r="E91" s="14"/>
      <c r="F91" s="14"/>
      <c r="G91" s="14"/>
      <c r="H91" s="14"/>
      <c r="I91" s="14"/>
      <c r="J91" s="15"/>
      <c r="K91" s="15"/>
      <c r="L91" s="15"/>
      <c r="M91" s="15"/>
      <c r="N91" s="15"/>
      <c r="O91" s="16"/>
      <c r="P91" s="16"/>
      <c r="Q91" s="16"/>
      <c r="R91" s="16"/>
    </row>
    <row r="92" spans="1:18" s="17" customFormat="1" ht="12.75" customHeight="1" x14ac:dyDescent="0.2">
      <c r="A92" s="16"/>
      <c r="B92" s="13" t="s">
        <v>218</v>
      </c>
      <c r="C92" s="14"/>
      <c r="D92" s="14"/>
      <c r="E92" s="11"/>
      <c r="F92" s="14"/>
      <c r="G92" s="14"/>
      <c r="H92" s="14"/>
      <c r="I92" s="14"/>
      <c r="J92" s="15"/>
      <c r="K92" s="32" t="str">
        <f>IFERROR(VLOOKUP($K$16,'DATA FR'!$AA$6:$BW$151,16,),"")</f>
        <v/>
      </c>
      <c r="L92" s="32"/>
      <c r="M92" s="32"/>
      <c r="N92" s="32"/>
      <c r="O92" s="32"/>
      <c r="P92" s="32"/>
      <c r="Q92" s="32"/>
      <c r="R92" s="21"/>
    </row>
    <row r="93" spans="1:18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21"/>
      <c r="L93" s="21"/>
      <c r="M93" s="21"/>
      <c r="N93" s="21"/>
      <c r="O93" s="21"/>
      <c r="P93" s="21"/>
      <c r="Q93" s="21"/>
      <c r="R93" s="21"/>
    </row>
    <row r="94" spans="1:18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21"/>
      <c r="L94" s="21"/>
      <c r="M94" s="21"/>
      <c r="N94" s="21"/>
      <c r="O94" s="21"/>
      <c r="P94" s="21"/>
      <c r="Q94" s="21"/>
      <c r="R94" s="21"/>
    </row>
    <row r="95" spans="1:18" s="17" customFormat="1" ht="9" customHeight="1" x14ac:dyDescent="0.2">
      <c r="A95" s="16"/>
      <c r="B95" s="11"/>
      <c r="C95" s="14"/>
      <c r="D95" s="14"/>
      <c r="E95" s="14"/>
      <c r="F95" s="14"/>
      <c r="G95" s="14"/>
      <c r="H95" s="14"/>
      <c r="I95" s="14"/>
      <c r="J95" s="15"/>
      <c r="K95" s="15"/>
      <c r="L95" s="15"/>
      <c r="M95" s="15"/>
      <c r="N95" s="15"/>
      <c r="O95" s="16"/>
      <c r="P95" s="16"/>
      <c r="Q95" s="16"/>
      <c r="R95" s="16"/>
    </row>
    <row r="96" spans="1:18" ht="17.25" customHeight="1" x14ac:dyDescent="0.2">
      <c r="A96" s="11"/>
      <c r="B96" s="23"/>
      <c r="C96" s="23"/>
      <c r="D96" s="23"/>
      <c r="E96" s="23"/>
      <c r="F96" s="23"/>
      <c r="G96" s="23"/>
      <c r="H96" s="23"/>
      <c r="I96" s="23"/>
      <c r="J96" s="23"/>
      <c r="K96" s="21"/>
      <c r="L96" s="21"/>
      <c r="M96" s="21"/>
      <c r="N96" s="21"/>
      <c r="O96" s="21"/>
      <c r="P96" s="21"/>
      <c r="Q96" s="21"/>
      <c r="R96" s="21"/>
    </row>
    <row r="97" spans="1:18" s="17" customFormat="1" ht="12.75" customHeight="1" x14ac:dyDescent="0.2">
      <c r="A97" s="18"/>
      <c r="B97" s="16"/>
      <c r="C97" s="14"/>
      <c r="D97" s="14"/>
      <c r="E97" s="14"/>
      <c r="F97" s="14"/>
      <c r="G97" s="14"/>
      <c r="H97" s="14"/>
      <c r="I97" s="14"/>
      <c r="J97" s="15"/>
      <c r="K97" s="15"/>
      <c r="L97" s="15"/>
      <c r="M97" s="15"/>
      <c r="N97" s="15"/>
      <c r="O97" s="16"/>
      <c r="P97" s="16"/>
      <c r="Q97" s="16"/>
      <c r="R97" s="16"/>
    </row>
    <row r="98" spans="1:18" s="17" customFormat="1" ht="12.75" customHeight="1" x14ac:dyDescent="0.2">
      <c r="A98" s="16"/>
      <c r="B98" s="13"/>
      <c r="C98" s="14"/>
      <c r="D98" s="14"/>
      <c r="E98" s="11"/>
      <c r="F98" s="14"/>
      <c r="G98" s="14"/>
      <c r="H98" s="14"/>
      <c r="I98" s="14"/>
      <c r="J98" s="15"/>
      <c r="K98" s="21"/>
      <c r="L98" s="21"/>
      <c r="M98" s="21"/>
      <c r="N98" s="21"/>
      <c r="O98" s="21"/>
      <c r="P98" s="21"/>
      <c r="Q98" s="21"/>
      <c r="R98" s="21"/>
    </row>
    <row r="99" spans="1:1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idden="1" x14ac:dyDescent="0.2"/>
    <row r="119" spans="1:18" hidden="1" x14ac:dyDescent="0.2"/>
    <row r="120" spans="1:18" hidden="1" x14ac:dyDescent="0.2"/>
    <row r="121" spans="1:18" hidden="1" x14ac:dyDescent="0.2"/>
    <row r="122" spans="1:18" hidden="1" x14ac:dyDescent="0.2"/>
    <row r="123" spans="1:18" hidden="1" x14ac:dyDescent="0.2"/>
    <row r="124" spans="1:18" hidden="1" x14ac:dyDescent="0.2"/>
    <row r="125" spans="1:18" hidden="1" x14ac:dyDescent="0.2"/>
    <row r="126" spans="1:18" hidden="1" x14ac:dyDescent="0.2"/>
    <row r="127" spans="1:18" hidden="1" x14ac:dyDescent="0.2"/>
    <row r="128" spans="1:1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t="12.75" hidden="1" customHeight="1" x14ac:dyDescent="0.2"/>
  </sheetData>
  <sheetProtection password="95D2" sheet="1" objects="1" scenarios="1"/>
  <mergeCells count="61">
    <mergeCell ref="K86:Q86"/>
    <mergeCell ref="K87:Q87"/>
    <mergeCell ref="K88:M88"/>
    <mergeCell ref="N88:O88"/>
    <mergeCell ref="K92:Q92"/>
    <mergeCell ref="K78:Q79"/>
    <mergeCell ref="B82:J83"/>
    <mergeCell ref="K82:Q83"/>
    <mergeCell ref="B84:J84"/>
    <mergeCell ref="K84:M84"/>
    <mergeCell ref="N84:O84"/>
    <mergeCell ref="K85:Q85"/>
    <mergeCell ref="K73:Q73"/>
    <mergeCell ref="B74:I75"/>
    <mergeCell ref="K74:Q75"/>
    <mergeCell ref="K76:Q77"/>
    <mergeCell ref="K81:Q81"/>
    <mergeCell ref="K66:Q66"/>
    <mergeCell ref="K67:Q67"/>
    <mergeCell ref="K70:Q70"/>
    <mergeCell ref="K71:Q71"/>
    <mergeCell ref="K72:M72"/>
    <mergeCell ref="N72:O72"/>
    <mergeCell ref="K50:Q50"/>
    <mergeCell ref="K53:Q53"/>
    <mergeCell ref="K54:Q54"/>
    <mergeCell ref="K55:Q55"/>
    <mergeCell ref="K56:Q56"/>
    <mergeCell ref="K62:R64"/>
    <mergeCell ref="K44:Q44"/>
    <mergeCell ref="K45:Q45"/>
    <mergeCell ref="K46:M46"/>
    <mergeCell ref="N46:O46"/>
    <mergeCell ref="K47:Q48"/>
    <mergeCell ref="K49:Q49"/>
    <mergeCell ref="K35:M35"/>
    <mergeCell ref="N35:O35"/>
    <mergeCell ref="K36:M36"/>
    <mergeCell ref="N36:O36"/>
    <mergeCell ref="K39:Q39"/>
    <mergeCell ref="K42:Q42"/>
    <mergeCell ref="K27:Q27"/>
    <mergeCell ref="K31:M31"/>
    <mergeCell ref="N31:O31"/>
    <mergeCell ref="K32:Q32"/>
    <mergeCell ref="K33:Q33"/>
    <mergeCell ref="K34:Q34"/>
    <mergeCell ref="A29:Q30"/>
    <mergeCell ref="K18:Q18"/>
    <mergeCell ref="K19:Q19"/>
    <mergeCell ref="K20:Q20"/>
    <mergeCell ref="K21:Q21"/>
    <mergeCell ref="K24:Q24"/>
    <mergeCell ref="B25:I26"/>
    <mergeCell ref="K25:Q26"/>
    <mergeCell ref="A9:Q11"/>
    <mergeCell ref="A12:P12"/>
    <mergeCell ref="K13:Q13"/>
    <mergeCell ref="K14:Q14"/>
    <mergeCell ref="K16:Q16"/>
    <mergeCell ref="K17:Q17"/>
  </mergeCells>
  <conditionalFormatting sqref="K16">
    <cfRule type="cellIs" dxfId="116" priority="58" operator="equal">
      <formula>""</formula>
    </cfRule>
  </conditionalFormatting>
  <conditionalFormatting sqref="R19:R21 R44 K57:R60 K93:R94 K13 R13:R14">
    <cfRule type="cellIs" dxfId="114" priority="57" operator="equal">
      <formula>"Niet van toepassing"</formula>
    </cfRule>
  </conditionalFormatting>
  <conditionalFormatting sqref="R24 R27 K25">
    <cfRule type="cellIs" dxfId="113" priority="56" operator="equal">
      <formula>"Niet van toepassing"</formula>
    </cfRule>
  </conditionalFormatting>
  <conditionalFormatting sqref="R31:R36">
    <cfRule type="cellIs" dxfId="112" priority="55" operator="equal">
      <formula>"Niet van toepassing"</formula>
    </cfRule>
  </conditionalFormatting>
  <conditionalFormatting sqref="R42">
    <cfRule type="cellIs" dxfId="111" priority="54" operator="equal">
      <formula>"Niet van toepassing"</formula>
    </cfRule>
  </conditionalFormatting>
  <conditionalFormatting sqref="R45:R46 R49:R50">
    <cfRule type="cellIs" dxfId="110" priority="53" operator="equal">
      <formula>"Niet van toepassing"</formula>
    </cfRule>
  </conditionalFormatting>
  <conditionalFormatting sqref="R53:R56">
    <cfRule type="cellIs" dxfId="109" priority="52" operator="equal">
      <formula>"Niet van toepassing"</formula>
    </cfRule>
  </conditionalFormatting>
  <conditionalFormatting sqref="K68:R69 R66:R67 R70:R72">
    <cfRule type="cellIs" dxfId="108" priority="51" operator="equal">
      <formula>"Niet van toepassing"</formula>
    </cfRule>
  </conditionalFormatting>
  <conditionalFormatting sqref="K1:R1">
    <cfRule type="cellIs" dxfId="107" priority="48" operator="equal">
      <formula>"Niet van toepassing"</formula>
    </cfRule>
  </conditionalFormatting>
  <conditionalFormatting sqref="K98:R98">
    <cfRule type="cellIs" dxfId="106" priority="50" operator="equal">
      <formula>"Niet van toepassing"</formula>
    </cfRule>
  </conditionalFormatting>
  <conditionalFormatting sqref="K40:R40">
    <cfRule type="cellIs" dxfId="104" priority="47" operator="equal">
      <formula>"Niet van toepassing"</formula>
    </cfRule>
  </conditionalFormatting>
  <conditionalFormatting sqref="R39">
    <cfRule type="cellIs" dxfId="103" priority="46" operator="equal">
      <formula>"Niet van toepassing"</formula>
    </cfRule>
  </conditionalFormatting>
  <conditionalFormatting sqref="K17:K21">
    <cfRule type="cellIs" dxfId="102" priority="38" operator="equal">
      <formula>"Niet van toepassing"</formula>
    </cfRule>
  </conditionalFormatting>
  <conditionalFormatting sqref="R73">
    <cfRule type="cellIs" dxfId="101" priority="45" operator="equal">
      <formula>"Niet van toepassing"</formula>
    </cfRule>
  </conditionalFormatting>
  <conditionalFormatting sqref="R78:R79">
    <cfRule type="cellIs" dxfId="100" priority="44" operator="equal">
      <formula>"Niet van toepassing"</formula>
    </cfRule>
  </conditionalFormatting>
  <conditionalFormatting sqref="R81">
    <cfRule type="cellIs" dxfId="99" priority="43" operator="equal">
      <formula>"Niet van toepassing"</formula>
    </cfRule>
  </conditionalFormatting>
  <conditionalFormatting sqref="K24">
    <cfRule type="cellIs" dxfId="98" priority="37" operator="equal">
      <formula>"Niet van toepassing"</formula>
    </cfRule>
  </conditionalFormatting>
  <conditionalFormatting sqref="R85:R86">
    <cfRule type="cellIs" dxfId="97" priority="42" operator="equal">
      <formula>"Niet van toepassing"</formula>
    </cfRule>
  </conditionalFormatting>
  <conditionalFormatting sqref="R87:R88">
    <cfRule type="cellIs" dxfId="96" priority="41" operator="equal">
      <formula>"Niet van toepassing"</formula>
    </cfRule>
  </conditionalFormatting>
  <conditionalFormatting sqref="R92">
    <cfRule type="cellIs" dxfId="95" priority="40" operator="equal">
      <formula>"Niet van toepassing"</formula>
    </cfRule>
  </conditionalFormatting>
  <conditionalFormatting sqref="K14">
    <cfRule type="cellIs" dxfId="94" priority="39" operator="equal">
      <formula>"Niet van toepassing"</formula>
    </cfRule>
  </conditionalFormatting>
  <conditionalFormatting sqref="K27">
    <cfRule type="cellIs" dxfId="93" priority="36" operator="equal">
      <formula>"Niet van toepassing"</formula>
    </cfRule>
  </conditionalFormatting>
  <conditionalFormatting sqref="K42">
    <cfRule type="cellIs" dxfId="92" priority="29" operator="equal">
      <formula>"Niet van toepassing"</formula>
    </cfRule>
  </conditionalFormatting>
  <conditionalFormatting sqref="K31">
    <cfRule type="cellIs" dxfId="91" priority="35" operator="equal">
      <formula>"Niet van toepassing"</formula>
    </cfRule>
  </conditionalFormatting>
  <conditionalFormatting sqref="K32">
    <cfRule type="cellIs" dxfId="90" priority="34" operator="equal">
      <formula>"Niet van toepassing"</formula>
    </cfRule>
  </conditionalFormatting>
  <conditionalFormatting sqref="K33:K34">
    <cfRule type="cellIs" dxfId="89" priority="33" operator="equal">
      <formula>"Niet van toepassing"</formula>
    </cfRule>
  </conditionalFormatting>
  <conditionalFormatting sqref="K35">
    <cfRule type="cellIs" dxfId="88" priority="32" operator="equal">
      <formula>"Niet van toepassing"</formula>
    </cfRule>
  </conditionalFormatting>
  <conditionalFormatting sqref="K36">
    <cfRule type="cellIs" dxfId="87" priority="31" operator="equal">
      <formula>"Niet van toepassing"</formula>
    </cfRule>
  </conditionalFormatting>
  <conditionalFormatting sqref="K39">
    <cfRule type="cellIs" dxfId="86" priority="30" operator="equal">
      <formula>"Niet van toepassing"</formula>
    </cfRule>
  </conditionalFormatting>
  <conditionalFormatting sqref="K44">
    <cfRule type="cellIs" dxfId="85" priority="28" operator="equal">
      <formula>"Niet van toepassing"</formula>
    </cfRule>
  </conditionalFormatting>
  <conditionalFormatting sqref="K45">
    <cfRule type="cellIs" dxfId="84" priority="27" operator="equal">
      <formula>"Niet van toepassing"</formula>
    </cfRule>
  </conditionalFormatting>
  <conditionalFormatting sqref="K46">
    <cfRule type="cellIs" dxfId="83" priority="26" operator="equal">
      <formula>"Niet van toepassing"</formula>
    </cfRule>
  </conditionalFormatting>
  <conditionalFormatting sqref="K47">
    <cfRule type="cellIs" dxfId="82" priority="25" operator="equal">
      <formula>"Niet van toepassing"</formula>
    </cfRule>
  </conditionalFormatting>
  <conditionalFormatting sqref="K49">
    <cfRule type="cellIs" dxfId="81" priority="24" operator="equal">
      <formula>"Niet van toepassing"</formula>
    </cfRule>
  </conditionalFormatting>
  <conditionalFormatting sqref="K50">
    <cfRule type="cellIs" dxfId="80" priority="23" operator="equal">
      <formula>"Niet van toepassing"</formula>
    </cfRule>
  </conditionalFormatting>
  <conditionalFormatting sqref="K56">
    <cfRule type="cellIs" dxfId="79" priority="22" operator="equal">
      <formula>"Niet van toepassing"</formula>
    </cfRule>
  </conditionalFormatting>
  <conditionalFormatting sqref="K66">
    <cfRule type="cellIs" dxfId="78" priority="21" operator="equal">
      <formula>"Niet van toepassing"</formula>
    </cfRule>
  </conditionalFormatting>
  <conditionalFormatting sqref="K53">
    <cfRule type="cellIs" dxfId="77" priority="20" operator="equal">
      <formula>"Niet van toepassing"</formula>
    </cfRule>
  </conditionalFormatting>
  <conditionalFormatting sqref="K70">
    <cfRule type="cellIs" dxfId="76" priority="16" operator="equal">
      <formula>"Niet van toepassing"</formula>
    </cfRule>
  </conditionalFormatting>
  <conditionalFormatting sqref="K54">
    <cfRule type="cellIs" dxfId="75" priority="19" operator="equal">
      <formula>"Niet van toepassing"</formula>
    </cfRule>
  </conditionalFormatting>
  <conditionalFormatting sqref="K84">
    <cfRule type="cellIs" dxfId="74" priority="7" operator="equal">
      <formula>"Niet van toepassing"</formula>
    </cfRule>
  </conditionalFormatting>
  <conditionalFormatting sqref="K55">
    <cfRule type="cellIs" dxfId="73" priority="18" operator="equal">
      <formula>"Niet van toepassing"</formula>
    </cfRule>
  </conditionalFormatting>
  <conditionalFormatting sqref="K67">
    <cfRule type="cellIs" dxfId="72" priority="17" operator="equal">
      <formula>"Niet van toepassing"</formula>
    </cfRule>
  </conditionalFormatting>
  <conditionalFormatting sqref="K87">
    <cfRule type="cellIs" dxfId="71" priority="4" operator="equal">
      <formula>"Niet van toepassing"</formula>
    </cfRule>
  </conditionalFormatting>
  <conditionalFormatting sqref="K71">
    <cfRule type="cellIs" dxfId="70" priority="15" operator="equal">
      <formula>"Niet van toepassing"</formula>
    </cfRule>
  </conditionalFormatting>
  <conditionalFormatting sqref="K72">
    <cfRule type="cellIs" dxfId="69" priority="14" operator="equal">
      <formula>"Niet van toepassing"</formula>
    </cfRule>
  </conditionalFormatting>
  <conditionalFormatting sqref="K73">
    <cfRule type="cellIs" dxfId="68" priority="13" operator="equal">
      <formula>"Niet van toepassing"</formula>
    </cfRule>
  </conditionalFormatting>
  <conditionalFormatting sqref="K74">
    <cfRule type="cellIs" dxfId="67" priority="12" operator="equal">
      <formula>"Niet van toepassing"</formula>
    </cfRule>
  </conditionalFormatting>
  <conditionalFormatting sqref="K76">
    <cfRule type="cellIs" dxfId="66" priority="11" operator="equal">
      <formula>"Niet van toepassing"</formula>
    </cfRule>
  </conditionalFormatting>
  <conditionalFormatting sqref="K78">
    <cfRule type="cellIs" dxfId="65" priority="10" operator="equal">
      <formula>"Niet van toepassing"</formula>
    </cfRule>
  </conditionalFormatting>
  <conditionalFormatting sqref="K81">
    <cfRule type="cellIs" dxfId="64" priority="9" operator="equal">
      <formula>"Niet van toepassing"</formula>
    </cfRule>
  </conditionalFormatting>
  <conditionalFormatting sqref="K82">
    <cfRule type="cellIs" dxfId="63" priority="8" operator="equal">
      <formula>"Niet van toepassing"</formula>
    </cfRule>
  </conditionalFormatting>
  <conditionalFormatting sqref="K85">
    <cfRule type="cellIs" dxfId="62" priority="6" operator="equal">
      <formula>"Niet van toepassing"</formula>
    </cfRule>
  </conditionalFormatting>
  <conditionalFormatting sqref="K86">
    <cfRule type="cellIs" dxfId="61" priority="5" operator="equal">
      <formula>"Niet van toepassing"</formula>
    </cfRule>
  </conditionalFormatting>
  <conditionalFormatting sqref="K88">
    <cfRule type="cellIs" dxfId="60" priority="3" operator="equal">
      <formula>"Niet van toepassing"</formula>
    </cfRule>
  </conditionalFormatting>
  <conditionalFormatting sqref="K92">
    <cfRule type="cellIs" dxfId="59" priority="2" operator="equal">
      <formula>"Niet van toepassing"</formula>
    </cfRule>
  </conditionalFormatting>
  <conditionalFormatting sqref="K61:R61">
    <cfRule type="cellIs" dxfId="58" priority="1" operator="equal">
      <formula>"Niet van toepassing"</formula>
    </cfRule>
  </conditionalFormatting>
  <dataValidations count="1">
    <dataValidation errorStyle="warning" allowBlank="1" showErrorMessage="1" errorTitle="Foute ingave" error="Gelieve een warmtepomp uit de lijst te selecteren" prompt="Gelieve een wa" sqref="R16"/>
  </dataValidations>
  <pageMargins left="0.7" right="0.7" top="0.75" bottom="0.75" header="0.3" footer="0.3"/>
  <pageSetup paperSize="9" scale="96" orientation="portrait" r:id="rId1"/>
  <headerFooter alignWithMargins="0">
    <oddFooter>&amp;L&amp;7Bosch Thermotechnology nv
Zandvoortstraat 47
2800 Mechelen&amp;R&amp;7Pagina &amp;P van &amp;N</oddFooter>
  </headerFooter>
  <ignoredErrors>
    <ignoredError sqref="N72 N84 N88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9" operator="equal" id="{17F9D57F-8F93-4E01-83B8-FA7AED2CA05C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'DATA FR'!$A$5:$A$100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7"/>
  <sheetViews>
    <sheetView workbookViewId="0">
      <pane xSplit="1" ySplit="4" topLeftCell="AK5" activePane="bottomRight" state="frozen"/>
      <selection pane="topRight" activeCell="B1" sqref="B1"/>
      <selection pane="bottomLeft" activeCell="A5" sqref="A5"/>
      <selection pane="bottomRight" activeCell="AM24" sqref="AM24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4" width="38.140625" customWidth="1"/>
    <col min="25" max="25" width="43.28515625" customWidth="1"/>
    <col min="26" max="28" width="63.28515625" customWidth="1"/>
    <col min="29" max="29" width="8.7109375" customWidth="1"/>
    <col min="30" max="30" width="14.140625" customWidth="1"/>
    <col min="31" max="31" width="40.5703125" customWidth="1"/>
    <col min="32" max="32" width="32.85546875" customWidth="1"/>
    <col min="33" max="33" width="67" customWidth="1"/>
    <col min="34" max="34" width="18.28515625" customWidth="1"/>
    <col min="35" max="35" width="31.42578125" customWidth="1"/>
    <col min="36" max="36" width="23.7109375" customWidth="1"/>
    <col min="37" max="37" width="16.5703125" customWidth="1"/>
    <col min="38" max="38" width="24.7109375" customWidth="1"/>
    <col min="39" max="39" width="23.42578125" customWidth="1"/>
    <col min="40" max="40" width="46.140625" customWidth="1"/>
    <col min="41" max="41" width="68.7109375" style="45" customWidth="1"/>
    <col min="42" max="42" width="8.7109375" customWidth="1"/>
    <col min="43" max="43" width="28.5703125" customWidth="1"/>
    <col min="44" max="44" width="8.5703125" customWidth="1"/>
    <col min="45" max="45" width="42.140625" customWidth="1"/>
    <col min="46" max="46" width="22.5703125" customWidth="1"/>
    <col min="47" max="47" width="42.140625" customWidth="1"/>
    <col min="48" max="48" width="10.28515625" customWidth="1"/>
  </cols>
  <sheetData>
    <row r="1" spans="1:51" ht="15" x14ac:dyDescent="0.25">
      <c r="B1" s="2" t="s">
        <v>18</v>
      </c>
      <c r="C1" s="3"/>
      <c r="D1" s="3"/>
      <c r="E1" s="3"/>
      <c r="F1" s="3"/>
      <c r="G1" s="3"/>
      <c r="H1" s="3"/>
      <c r="I1" s="4"/>
      <c r="J1" s="4"/>
    </row>
    <row r="2" spans="1:51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 s="2">
        <v>1</v>
      </c>
      <c r="AB2" s="2">
        <v>2</v>
      </c>
      <c r="AC2" s="2">
        <v>3</v>
      </c>
      <c r="AD2" s="2">
        <v>4</v>
      </c>
      <c r="AE2" s="2">
        <v>6</v>
      </c>
      <c r="AF2" s="2">
        <v>7</v>
      </c>
      <c r="AG2" s="2">
        <v>8</v>
      </c>
      <c r="AH2" s="2">
        <v>9</v>
      </c>
      <c r="AI2" s="2">
        <v>10</v>
      </c>
      <c r="AJ2" s="2">
        <v>11</v>
      </c>
      <c r="AK2" s="2">
        <v>12</v>
      </c>
      <c r="AL2" s="2">
        <v>13</v>
      </c>
      <c r="AM2" s="2">
        <v>14</v>
      </c>
      <c r="AN2" s="2">
        <v>15</v>
      </c>
      <c r="AO2" s="46">
        <v>16</v>
      </c>
      <c r="AP2" s="2">
        <v>17</v>
      </c>
      <c r="AQ2" s="2">
        <v>18</v>
      </c>
      <c r="AR2" s="2">
        <v>19</v>
      </c>
      <c r="AS2" s="2">
        <v>20</v>
      </c>
      <c r="AT2" s="2">
        <v>21</v>
      </c>
      <c r="AU2" s="2">
        <v>22</v>
      </c>
      <c r="AV2" s="2">
        <v>23</v>
      </c>
      <c r="AW2" s="2">
        <v>24</v>
      </c>
      <c r="AX2" s="2">
        <v>25</v>
      </c>
      <c r="AY2" s="2">
        <v>26</v>
      </c>
    </row>
    <row r="3" spans="1:51" ht="15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1"/>
      <c r="Y3" s="31"/>
      <c r="Z3" s="31"/>
      <c r="AA3" s="31"/>
      <c r="AB3" s="31"/>
      <c r="AC3" s="31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Q3" s="6"/>
      <c r="AS3" s="37"/>
      <c r="AT3" s="37"/>
      <c r="AU3" s="37"/>
      <c r="AV3" s="37"/>
      <c r="AW3" s="37"/>
    </row>
    <row r="4" spans="1:51" ht="15" x14ac:dyDescent="0.25">
      <c r="A4" s="7" t="s">
        <v>20</v>
      </c>
      <c r="B4" s="4" t="s">
        <v>149</v>
      </c>
      <c r="C4" s="4" t="s">
        <v>150</v>
      </c>
      <c r="D4" s="4" t="s">
        <v>152</v>
      </c>
      <c r="E4" s="4" t="s">
        <v>154</v>
      </c>
      <c r="F4" s="4" t="s">
        <v>155</v>
      </c>
      <c r="G4" s="4" t="s">
        <v>156</v>
      </c>
      <c r="H4" s="4" t="s">
        <v>160</v>
      </c>
      <c r="I4" s="4" t="s">
        <v>161</v>
      </c>
      <c r="J4" s="4" t="s">
        <v>162</v>
      </c>
      <c r="K4" s="4" t="s">
        <v>163</v>
      </c>
      <c r="L4" s="4" t="s">
        <v>164</v>
      </c>
      <c r="M4" s="4" t="s">
        <v>165</v>
      </c>
      <c r="N4" s="4" t="s">
        <v>166</v>
      </c>
      <c r="O4" s="4" t="s">
        <v>168</v>
      </c>
      <c r="P4" s="4" t="s">
        <v>169</v>
      </c>
      <c r="Q4" s="4" t="s">
        <v>170</v>
      </c>
      <c r="R4" s="4" t="s">
        <v>173</v>
      </c>
      <c r="S4" s="4" t="s">
        <v>175</v>
      </c>
      <c r="T4" s="4" t="s">
        <v>176</v>
      </c>
      <c r="U4" s="4" t="s">
        <v>172</v>
      </c>
      <c r="V4" s="4" t="s">
        <v>178</v>
      </c>
      <c r="W4" s="4" t="s">
        <v>17</v>
      </c>
      <c r="X4" s="4" t="s">
        <v>179</v>
      </c>
      <c r="Y4" s="4" t="s">
        <v>182</v>
      </c>
      <c r="Z4" s="4" t="s">
        <v>183</v>
      </c>
      <c r="AA4" s="4"/>
      <c r="AB4" s="4" t="s">
        <v>185</v>
      </c>
      <c r="AC4" s="4" t="s">
        <v>154</v>
      </c>
      <c r="AD4" s="4" t="s">
        <v>163</v>
      </c>
      <c r="AE4" s="4" t="s">
        <v>160</v>
      </c>
      <c r="AF4" s="4" t="s">
        <v>161</v>
      </c>
      <c r="AG4" s="4" t="s">
        <v>186</v>
      </c>
      <c r="AH4" s="4" t="s">
        <v>187</v>
      </c>
      <c r="AI4" s="4" t="s">
        <v>188</v>
      </c>
      <c r="AJ4" s="40" t="s">
        <v>192</v>
      </c>
      <c r="AK4" s="40" t="s">
        <v>193</v>
      </c>
      <c r="AL4" s="4" t="s">
        <v>194</v>
      </c>
      <c r="AM4" s="4" t="s">
        <v>195</v>
      </c>
      <c r="AN4" s="4" t="s">
        <v>196</v>
      </c>
      <c r="AO4" s="47" t="s">
        <v>197</v>
      </c>
      <c r="AP4" s="4" t="s">
        <v>198</v>
      </c>
      <c r="AQ4" s="7"/>
      <c r="AS4" s="7"/>
      <c r="AT4" s="2"/>
      <c r="AU4" s="2"/>
      <c r="AV4" s="2"/>
      <c r="AW4" s="2"/>
    </row>
    <row r="5" spans="1:51" ht="15" x14ac:dyDescent="0.25">
      <c r="A5" s="7" t="s">
        <v>246</v>
      </c>
      <c r="B5" s="20"/>
      <c r="C5" s="20"/>
      <c r="D5" s="20"/>
      <c r="AD5" s="7"/>
      <c r="AJ5" s="22"/>
      <c r="AK5" s="22"/>
      <c r="AL5" s="20"/>
      <c r="AM5" s="20"/>
      <c r="AN5" s="20"/>
      <c r="AO5" s="25"/>
      <c r="AP5" s="20"/>
      <c r="AQ5" s="7"/>
      <c r="AS5" s="7"/>
      <c r="AT5" s="2"/>
      <c r="AU5" s="2"/>
      <c r="AV5" s="2"/>
      <c r="AW5" s="2"/>
    </row>
    <row r="6" spans="1:51" ht="15" x14ac:dyDescent="0.25">
      <c r="A6" s="44" t="s">
        <v>46</v>
      </c>
      <c r="B6" t="s">
        <v>82</v>
      </c>
      <c r="C6" s="43" t="s">
        <v>151</v>
      </c>
      <c r="D6" s="43" t="s">
        <v>153</v>
      </c>
      <c r="E6" s="43" t="s">
        <v>157</v>
      </c>
      <c r="F6" s="20" t="s">
        <v>158</v>
      </c>
      <c r="G6" s="20" t="s">
        <v>159</v>
      </c>
      <c r="H6" s="20" t="s">
        <v>153</v>
      </c>
      <c r="I6" s="20" t="s">
        <v>153</v>
      </c>
      <c r="J6" s="20" t="s">
        <v>153</v>
      </c>
      <c r="K6" s="22">
        <v>14</v>
      </c>
      <c r="L6" s="20" t="s">
        <v>153</v>
      </c>
      <c r="M6" s="20" t="s">
        <v>167</v>
      </c>
      <c r="N6" s="20" t="s">
        <v>153</v>
      </c>
      <c r="O6" s="22">
        <v>98.1</v>
      </c>
      <c r="P6" s="20">
        <v>30</v>
      </c>
      <c r="Q6" s="20" t="s">
        <v>171</v>
      </c>
      <c r="R6" s="20" t="s">
        <v>174</v>
      </c>
      <c r="S6" s="20" t="s">
        <v>171</v>
      </c>
      <c r="T6" s="22">
        <v>38</v>
      </c>
      <c r="U6" s="20" t="s">
        <v>180</v>
      </c>
      <c r="V6" s="20" t="s">
        <v>171</v>
      </c>
      <c r="W6" s="22">
        <v>0.2</v>
      </c>
      <c r="X6" s="20" t="s">
        <v>181</v>
      </c>
      <c r="Y6" s="20" t="s">
        <v>167</v>
      </c>
      <c r="Z6" s="20" t="s">
        <v>184</v>
      </c>
      <c r="AA6" s="20" t="str">
        <f>A6</f>
        <v xml:space="preserve">GC7000iW 14 </v>
      </c>
      <c r="AB6" s="20" t="s">
        <v>174</v>
      </c>
      <c r="AC6" s="20" t="s">
        <v>157</v>
      </c>
      <c r="AD6" s="20">
        <v>14</v>
      </c>
      <c r="AE6" s="20" t="s">
        <v>184</v>
      </c>
      <c r="AF6" s="20" t="s">
        <v>184</v>
      </c>
      <c r="AG6" s="20" t="s">
        <v>189</v>
      </c>
      <c r="AH6" s="20" t="s">
        <v>177</v>
      </c>
      <c r="AI6" s="20" t="s">
        <v>167</v>
      </c>
      <c r="AJ6" s="22" t="s">
        <v>177</v>
      </c>
      <c r="AK6" s="22" t="s">
        <v>177</v>
      </c>
      <c r="AL6" s="20" t="s">
        <v>184</v>
      </c>
      <c r="AM6" s="20" t="s">
        <v>201</v>
      </c>
      <c r="AN6" s="20" t="s">
        <v>199</v>
      </c>
      <c r="AO6" s="25" t="s">
        <v>200</v>
      </c>
      <c r="AP6" s="20" t="s">
        <v>171</v>
      </c>
    </row>
    <row r="7" spans="1:51" ht="15" x14ac:dyDescent="0.25">
      <c r="A7" s="44" t="s">
        <v>47</v>
      </c>
      <c r="B7" t="s">
        <v>82</v>
      </c>
      <c r="C7" s="43" t="s">
        <v>151</v>
      </c>
      <c r="D7" s="43" t="s">
        <v>153</v>
      </c>
      <c r="E7" s="43" t="s">
        <v>157</v>
      </c>
      <c r="F7" s="20" t="s">
        <v>158</v>
      </c>
      <c r="G7" s="20" t="s">
        <v>159</v>
      </c>
      <c r="H7" s="20" t="s">
        <v>153</v>
      </c>
      <c r="I7" s="20" t="s">
        <v>153</v>
      </c>
      <c r="J7" s="20" t="s">
        <v>153</v>
      </c>
      <c r="K7" s="22">
        <v>24</v>
      </c>
      <c r="L7" s="20" t="s">
        <v>153</v>
      </c>
      <c r="M7" s="20" t="s">
        <v>167</v>
      </c>
      <c r="N7" s="20" t="s">
        <v>153</v>
      </c>
      <c r="O7" s="22">
        <v>98</v>
      </c>
      <c r="P7" s="20">
        <v>30</v>
      </c>
      <c r="Q7" s="20" t="s">
        <v>171</v>
      </c>
      <c r="R7" s="20" t="s">
        <v>174</v>
      </c>
      <c r="S7" s="20" t="s">
        <v>171</v>
      </c>
      <c r="T7" s="22">
        <v>38</v>
      </c>
      <c r="U7" s="20" t="s">
        <v>180</v>
      </c>
      <c r="V7" s="20" t="s">
        <v>171</v>
      </c>
      <c r="W7" s="22">
        <v>0.2</v>
      </c>
      <c r="X7" s="20" t="s">
        <v>181</v>
      </c>
      <c r="Y7" s="20" t="s">
        <v>167</v>
      </c>
      <c r="Z7" s="20" t="s">
        <v>184</v>
      </c>
      <c r="AA7" s="20" t="str">
        <f>A7</f>
        <v xml:space="preserve">GC7000iW 24 (B) </v>
      </c>
      <c r="AB7" s="20" t="s">
        <v>174</v>
      </c>
      <c r="AC7" s="20" t="s">
        <v>157</v>
      </c>
      <c r="AD7" s="20">
        <v>24</v>
      </c>
      <c r="AE7" s="20" t="s">
        <v>184</v>
      </c>
      <c r="AF7" s="20" t="s">
        <v>184</v>
      </c>
      <c r="AG7" s="20" t="s">
        <v>189</v>
      </c>
      <c r="AH7" s="20" t="s">
        <v>177</v>
      </c>
      <c r="AI7" s="20" t="s">
        <v>167</v>
      </c>
      <c r="AJ7" s="22" t="s">
        <v>177</v>
      </c>
      <c r="AK7" s="22" t="s">
        <v>177</v>
      </c>
      <c r="AL7" s="20" t="s">
        <v>184</v>
      </c>
      <c r="AM7" s="20" t="s">
        <v>199</v>
      </c>
      <c r="AN7" s="20" t="s">
        <v>199</v>
      </c>
      <c r="AO7" s="25" t="s">
        <v>200</v>
      </c>
      <c r="AP7" s="20" t="s">
        <v>171</v>
      </c>
    </row>
    <row r="8" spans="1:51" ht="15" customHeight="1" x14ac:dyDescent="0.25">
      <c r="A8" s="44" t="s">
        <v>48</v>
      </c>
      <c r="B8" t="s">
        <v>82</v>
      </c>
      <c r="C8" s="43" t="s">
        <v>151</v>
      </c>
      <c r="D8" s="43" t="s">
        <v>153</v>
      </c>
      <c r="E8" s="43" t="s">
        <v>157</v>
      </c>
      <c r="F8" s="20" t="s">
        <v>158</v>
      </c>
      <c r="G8" s="20" t="s">
        <v>159</v>
      </c>
      <c r="H8" s="20" t="s">
        <v>153</v>
      </c>
      <c r="I8" s="20" t="s">
        <v>153</v>
      </c>
      <c r="J8" s="20" t="s">
        <v>153</v>
      </c>
      <c r="K8" s="22">
        <v>33</v>
      </c>
      <c r="L8" s="20" t="s">
        <v>153</v>
      </c>
      <c r="M8" s="20" t="s">
        <v>167</v>
      </c>
      <c r="N8" s="20" t="s">
        <v>153</v>
      </c>
      <c r="O8" s="22">
        <v>97.7</v>
      </c>
      <c r="P8" s="20">
        <v>30</v>
      </c>
      <c r="Q8" s="20" t="s">
        <v>171</v>
      </c>
      <c r="R8" s="20" t="s">
        <v>174</v>
      </c>
      <c r="S8" s="20" t="s">
        <v>171</v>
      </c>
      <c r="T8" s="20">
        <v>70</v>
      </c>
      <c r="U8" s="20" t="s">
        <v>180</v>
      </c>
      <c r="V8" s="20" t="s">
        <v>171</v>
      </c>
      <c r="W8" s="20">
        <v>0.23</v>
      </c>
      <c r="X8" s="20" t="s">
        <v>181</v>
      </c>
      <c r="Y8" s="20" t="s">
        <v>167</v>
      </c>
      <c r="Z8" s="20" t="s">
        <v>184</v>
      </c>
      <c r="AA8" s="20" t="str">
        <f>A8</f>
        <v xml:space="preserve">GC7000iW 35 (B) </v>
      </c>
      <c r="AB8" s="20" t="s">
        <v>174</v>
      </c>
      <c r="AC8" s="20" t="s">
        <v>157</v>
      </c>
      <c r="AD8" s="20">
        <v>34.700000000000003</v>
      </c>
      <c r="AE8" s="20" t="s">
        <v>184</v>
      </c>
      <c r="AF8" s="20" t="s">
        <v>184</v>
      </c>
      <c r="AG8" s="20" t="s">
        <v>189</v>
      </c>
      <c r="AH8" s="20" t="s">
        <v>177</v>
      </c>
      <c r="AI8" s="20" t="s">
        <v>167</v>
      </c>
      <c r="AJ8" s="22" t="s">
        <v>177</v>
      </c>
      <c r="AK8" s="22" t="s">
        <v>177</v>
      </c>
      <c r="AL8" s="20" t="s">
        <v>184</v>
      </c>
      <c r="AM8" s="20" t="s">
        <v>199</v>
      </c>
      <c r="AN8" s="20" t="s">
        <v>199</v>
      </c>
      <c r="AO8" s="25" t="s">
        <v>200</v>
      </c>
      <c r="AP8" s="20" t="s">
        <v>171</v>
      </c>
    </row>
    <row r="9" spans="1:51" ht="15" x14ac:dyDescent="0.25">
      <c r="A9" s="44" t="s">
        <v>49</v>
      </c>
      <c r="B9" t="s">
        <v>82</v>
      </c>
      <c r="C9" s="43" t="s">
        <v>151</v>
      </c>
      <c r="D9" s="43" t="s">
        <v>153</v>
      </c>
      <c r="E9" s="43" t="s">
        <v>157</v>
      </c>
      <c r="F9" s="20" t="s">
        <v>158</v>
      </c>
      <c r="G9" s="20" t="s">
        <v>159</v>
      </c>
      <c r="H9" s="20" t="s">
        <v>153</v>
      </c>
      <c r="I9" s="20" t="s">
        <v>153</v>
      </c>
      <c r="J9" s="20" t="s">
        <v>153</v>
      </c>
      <c r="K9" s="22">
        <v>40</v>
      </c>
      <c r="L9" s="20" t="s">
        <v>153</v>
      </c>
      <c r="M9" s="20" t="s">
        <v>167</v>
      </c>
      <c r="N9" s="20" t="s">
        <v>153</v>
      </c>
      <c r="O9" s="22">
        <v>97.7</v>
      </c>
      <c r="P9" s="20">
        <v>30</v>
      </c>
      <c r="Q9" s="20" t="s">
        <v>171</v>
      </c>
      <c r="R9" s="20" t="s">
        <v>174</v>
      </c>
      <c r="S9" s="20" t="s">
        <v>171</v>
      </c>
      <c r="T9" s="20">
        <v>70</v>
      </c>
      <c r="U9" s="20" t="s">
        <v>180</v>
      </c>
      <c r="V9" s="20" t="s">
        <v>171</v>
      </c>
      <c r="W9" s="20">
        <v>0.23</v>
      </c>
      <c r="X9" s="20" t="s">
        <v>181</v>
      </c>
      <c r="Y9" s="20" t="s">
        <v>167</v>
      </c>
      <c r="Z9" s="20" t="s">
        <v>184</v>
      </c>
      <c r="AA9" s="20" t="str">
        <f>A9</f>
        <v xml:space="preserve">GC7000iW 42 (B) </v>
      </c>
      <c r="AB9" s="20" t="s">
        <v>174</v>
      </c>
      <c r="AC9" s="20" t="s">
        <v>157</v>
      </c>
      <c r="AD9" s="20">
        <v>39.799999999999997</v>
      </c>
      <c r="AE9" s="20" t="s">
        <v>184</v>
      </c>
      <c r="AF9" s="20" t="s">
        <v>184</v>
      </c>
      <c r="AG9" s="20" t="s">
        <v>189</v>
      </c>
      <c r="AH9" s="20" t="s">
        <v>177</v>
      </c>
      <c r="AI9" s="20" t="s">
        <v>167</v>
      </c>
      <c r="AJ9" s="22" t="s">
        <v>177</v>
      </c>
      <c r="AK9" s="22" t="s">
        <v>177</v>
      </c>
      <c r="AL9" s="20" t="s">
        <v>184</v>
      </c>
      <c r="AM9" s="20" t="s">
        <v>199</v>
      </c>
      <c r="AN9" s="20" t="s">
        <v>199</v>
      </c>
      <c r="AO9" s="25" t="s">
        <v>200</v>
      </c>
      <c r="AP9" s="20" t="s">
        <v>171</v>
      </c>
    </row>
    <row r="10" spans="1:51" ht="15" x14ac:dyDescent="0.25">
      <c r="A10" s="44" t="s">
        <v>50</v>
      </c>
      <c r="B10" t="s">
        <v>82</v>
      </c>
      <c r="C10" s="43" t="s">
        <v>151</v>
      </c>
      <c r="D10" s="43" t="s">
        <v>153</v>
      </c>
      <c r="E10" s="43" t="s">
        <v>157</v>
      </c>
      <c r="F10" s="20" t="s">
        <v>158</v>
      </c>
      <c r="G10" s="20" t="s">
        <v>159</v>
      </c>
      <c r="H10" s="20" t="s">
        <v>153</v>
      </c>
      <c r="I10" s="20" t="s">
        <v>153</v>
      </c>
      <c r="J10" s="20" t="s">
        <v>153</v>
      </c>
      <c r="K10" s="22">
        <v>20</v>
      </c>
      <c r="L10" s="20" t="s">
        <v>153</v>
      </c>
      <c r="M10" s="20" t="s">
        <v>167</v>
      </c>
      <c r="N10" s="20" t="s">
        <v>153</v>
      </c>
      <c r="O10" s="22">
        <v>98.2</v>
      </c>
      <c r="P10" s="20">
        <v>30</v>
      </c>
      <c r="Q10" s="20" t="s">
        <v>171</v>
      </c>
      <c r="R10" s="20" t="s">
        <v>174</v>
      </c>
      <c r="S10" s="20" t="s">
        <v>171</v>
      </c>
      <c r="T10" s="22">
        <v>38</v>
      </c>
      <c r="U10" s="20" t="s">
        <v>180</v>
      </c>
      <c r="V10" s="20" t="s">
        <v>171</v>
      </c>
      <c r="W10" s="22">
        <v>0.2</v>
      </c>
      <c r="X10" s="20" t="s">
        <v>181</v>
      </c>
      <c r="Y10" s="20" t="s">
        <v>167</v>
      </c>
      <c r="Z10" s="20" t="s">
        <v>184</v>
      </c>
      <c r="AA10" s="20" t="str">
        <f>A10</f>
        <v xml:space="preserve">GC7000iW 28 (B)C </v>
      </c>
      <c r="AB10" s="20" t="s">
        <v>174</v>
      </c>
      <c r="AC10" s="20" t="s">
        <v>157</v>
      </c>
      <c r="AD10" s="20">
        <v>28</v>
      </c>
      <c r="AE10" s="20" t="s">
        <v>184</v>
      </c>
      <c r="AF10" s="20" t="s">
        <v>184</v>
      </c>
      <c r="AG10" s="20" t="s">
        <v>191</v>
      </c>
      <c r="AH10" s="20" t="s">
        <v>177</v>
      </c>
      <c r="AI10" s="20" t="s">
        <v>184</v>
      </c>
      <c r="AJ10" s="22" t="s">
        <v>171</v>
      </c>
      <c r="AK10" s="22">
        <v>87.8</v>
      </c>
      <c r="AL10" s="20" t="s">
        <v>171</v>
      </c>
      <c r="AM10" s="20" t="s">
        <v>127</v>
      </c>
      <c r="AN10" s="20" t="s">
        <v>171</v>
      </c>
      <c r="AO10" s="25">
        <v>83</v>
      </c>
      <c r="AP10" s="20" t="s">
        <v>171</v>
      </c>
    </row>
    <row r="11" spans="1:51" ht="15" x14ac:dyDescent="0.25">
      <c r="A11" s="44" t="s">
        <v>51</v>
      </c>
      <c r="B11" t="s">
        <v>82</v>
      </c>
      <c r="C11" s="43" t="s">
        <v>151</v>
      </c>
      <c r="D11" s="43" t="s">
        <v>153</v>
      </c>
      <c r="E11" s="43" t="s">
        <v>157</v>
      </c>
      <c r="F11" s="20" t="s">
        <v>158</v>
      </c>
      <c r="G11" s="20" t="s">
        <v>159</v>
      </c>
      <c r="H11" s="20" t="s">
        <v>153</v>
      </c>
      <c r="I11" s="20" t="s">
        <v>153</v>
      </c>
      <c r="J11" s="20" t="s">
        <v>153</v>
      </c>
      <c r="K11" s="22">
        <v>28</v>
      </c>
      <c r="L11" s="20" t="s">
        <v>153</v>
      </c>
      <c r="M11" s="20" t="s">
        <v>167</v>
      </c>
      <c r="N11" s="20" t="s">
        <v>153</v>
      </c>
      <c r="O11" s="22">
        <v>97.7</v>
      </c>
      <c r="P11" s="20">
        <v>30</v>
      </c>
      <c r="Q11" s="20" t="s">
        <v>171</v>
      </c>
      <c r="R11" s="20" t="s">
        <v>174</v>
      </c>
      <c r="S11" s="20" t="s">
        <v>171</v>
      </c>
      <c r="T11" s="20">
        <v>70</v>
      </c>
      <c r="U11" s="20" t="s">
        <v>180</v>
      </c>
      <c r="V11" s="20" t="s">
        <v>171</v>
      </c>
      <c r="W11" s="20">
        <v>0.23</v>
      </c>
      <c r="X11" s="20" t="s">
        <v>181</v>
      </c>
      <c r="Y11" s="20" t="s">
        <v>167</v>
      </c>
      <c r="Z11" s="20" t="s">
        <v>184</v>
      </c>
      <c r="AA11" s="20" t="str">
        <f>A11</f>
        <v xml:space="preserve">GC7000iW 35 (B)C </v>
      </c>
      <c r="AB11" s="20" t="s">
        <v>174</v>
      </c>
      <c r="AC11" s="20" t="s">
        <v>157</v>
      </c>
      <c r="AD11" s="20">
        <v>34.700000000000003</v>
      </c>
      <c r="AE11" s="20" t="s">
        <v>184</v>
      </c>
      <c r="AF11" s="20" t="s">
        <v>184</v>
      </c>
      <c r="AG11" s="20" t="s">
        <v>191</v>
      </c>
      <c r="AH11" s="20" t="s">
        <v>177</v>
      </c>
      <c r="AI11" s="20" t="s">
        <v>184</v>
      </c>
      <c r="AJ11" s="22" t="s">
        <v>171</v>
      </c>
      <c r="AK11" s="22">
        <v>87.8</v>
      </c>
      <c r="AL11" s="20" t="s">
        <v>171</v>
      </c>
      <c r="AM11" s="20" t="s">
        <v>127</v>
      </c>
      <c r="AN11" s="20" t="s">
        <v>171</v>
      </c>
      <c r="AO11" s="25">
        <v>81</v>
      </c>
      <c r="AP11" s="20" t="s">
        <v>171</v>
      </c>
    </row>
    <row r="12" spans="1:51" ht="15" x14ac:dyDescent="0.25">
      <c r="A12" s="44" t="s">
        <v>53</v>
      </c>
      <c r="B12" t="s">
        <v>82</v>
      </c>
      <c r="C12" s="43" t="s">
        <v>151</v>
      </c>
      <c r="D12" s="43" t="s">
        <v>153</v>
      </c>
      <c r="E12" s="43" t="s">
        <v>157</v>
      </c>
      <c r="F12" s="20" t="s">
        <v>158</v>
      </c>
      <c r="G12" s="20" t="s">
        <v>159</v>
      </c>
      <c r="H12" s="20" t="s">
        <v>153</v>
      </c>
      <c r="I12" s="20" t="s">
        <v>153</v>
      </c>
      <c r="J12" s="20" t="s">
        <v>153</v>
      </c>
      <c r="K12" s="22">
        <v>19</v>
      </c>
      <c r="L12" s="20" t="s">
        <v>153</v>
      </c>
      <c r="M12" s="20" t="s">
        <v>167</v>
      </c>
      <c r="N12" s="20" t="s">
        <v>153</v>
      </c>
      <c r="O12" s="22">
        <v>98.7</v>
      </c>
      <c r="P12" s="20">
        <v>30</v>
      </c>
      <c r="Q12" s="20" t="s">
        <v>171</v>
      </c>
      <c r="R12" s="20" t="s">
        <v>174</v>
      </c>
      <c r="S12" s="20" t="s">
        <v>171</v>
      </c>
      <c r="T12" s="20">
        <v>70</v>
      </c>
      <c r="U12" s="20" t="s">
        <v>180</v>
      </c>
      <c r="V12" s="20" t="s">
        <v>171</v>
      </c>
      <c r="W12" s="20">
        <v>0.23</v>
      </c>
      <c r="X12" s="20" t="s">
        <v>181</v>
      </c>
      <c r="Y12" s="20" t="s">
        <v>167</v>
      </c>
      <c r="Z12" s="20" t="s">
        <v>184</v>
      </c>
      <c r="AA12" s="20" t="str">
        <f>A12</f>
        <v xml:space="preserve">GC9000iW 20 E </v>
      </c>
      <c r="AB12" s="20" t="s">
        <v>174</v>
      </c>
      <c r="AC12" s="20" t="s">
        <v>157</v>
      </c>
      <c r="AD12" s="20">
        <v>19.3</v>
      </c>
      <c r="AE12" s="20" t="s">
        <v>184</v>
      </c>
      <c r="AF12" s="20" t="s">
        <v>184</v>
      </c>
      <c r="AG12" s="20" t="s">
        <v>189</v>
      </c>
      <c r="AH12" s="20" t="s">
        <v>177</v>
      </c>
      <c r="AI12" s="20" t="s">
        <v>167</v>
      </c>
      <c r="AJ12" s="22" t="s">
        <v>177</v>
      </c>
      <c r="AK12" s="22" t="s">
        <v>177</v>
      </c>
      <c r="AL12" s="20" t="s">
        <v>184</v>
      </c>
      <c r="AM12" s="20" t="s">
        <v>199</v>
      </c>
      <c r="AN12" s="20" t="s">
        <v>199</v>
      </c>
      <c r="AO12" s="25" t="s">
        <v>200</v>
      </c>
      <c r="AP12" s="20" t="s">
        <v>171</v>
      </c>
    </row>
    <row r="13" spans="1:51" ht="15" x14ac:dyDescent="0.25">
      <c r="A13" s="44" t="s">
        <v>54</v>
      </c>
      <c r="B13" t="s">
        <v>82</v>
      </c>
      <c r="C13" s="43" t="s">
        <v>151</v>
      </c>
      <c r="D13" s="43" t="s">
        <v>153</v>
      </c>
      <c r="E13" s="43" t="s">
        <v>157</v>
      </c>
      <c r="F13" s="20" t="s">
        <v>158</v>
      </c>
      <c r="G13" s="20" t="s">
        <v>159</v>
      </c>
      <c r="H13" s="20" t="s">
        <v>153</v>
      </c>
      <c r="I13" s="20" t="s">
        <v>153</v>
      </c>
      <c r="J13" s="20" t="s">
        <v>153</v>
      </c>
      <c r="K13" s="22">
        <v>30</v>
      </c>
      <c r="L13" s="20" t="s">
        <v>153</v>
      </c>
      <c r="M13" s="20" t="s">
        <v>167</v>
      </c>
      <c r="N13" s="20" t="s">
        <v>153</v>
      </c>
      <c r="O13" s="22">
        <v>98.7</v>
      </c>
      <c r="P13" s="20">
        <v>30</v>
      </c>
      <c r="Q13" s="20" t="s">
        <v>171</v>
      </c>
      <c r="R13" s="20" t="s">
        <v>174</v>
      </c>
      <c r="S13" s="20" t="s">
        <v>171</v>
      </c>
      <c r="T13" s="20">
        <v>70</v>
      </c>
      <c r="U13" s="20" t="s">
        <v>180</v>
      </c>
      <c r="V13" s="20" t="s">
        <v>171</v>
      </c>
      <c r="W13" s="20">
        <v>0.23</v>
      </c>
      <c r="X13" s="20" t="s">
        <v>181</v>
      </c>
      <c r="Y13" s="20" t="s">
        <v>167</v>
      </c>
      <c r="Z13" s="20" t="s">
        <v>184</v>
      </c>
      <c r="AA13" s="20" t="str">
        <f>A13</f>
        <v xml:space="preserve">GC9000iW 30 E(B) </v>
      </c>
      <c r="AB13" s="20" t="s">
        <v>174</v>
      </c>
      <c r="AC13" s="20" t="s">
        <v>157</v>
      </c>
      <c r="AD13" s="20">
        <v>30.2</v>
      </c>
      <c r="AE13" s="20" t="s">
        <v>184</v>
      </c>
      <c r="AF13" s="20" t="s">
        <v>184</v>
      </c>
      <c r="AG13" s="20" t="s">
        <v>189</v>
      </c>
      <c r="AH13" s="20" t="s">
        <v>177</v>
      </c>
      <c r="AI13" s="20" t="s">
        <v>167</v>
      </c>
      <c r="AJ13" s="22" t="s">
        <v>177</v>
      </c>
      <c r="AK13" s="22" t="s">
        <v>177</v>
      </c>
      <c r="AL13" s="20" t="s">
        <v>184</v>
      </c>
      <c r="AM13" s="20" t="s">
        <v>199</v>
      </c>
      <c r="AN13" s="20" t="s">
        <v>199</v>
      </c>
      <c r="AO13" s="25" t="s">
        <v>200</v>
      </c>
      <c r="AP13" s="20" t="s">
        <v>171</v>
      </c>
    </row>
    <row r="14" spans="1:51" ht="15" x14ac:dyDescent="0.25">
      <c r="A14" s="44" t="s">
        <v>55</v>
      </c>
      <c r="B14" t="s">
        <v>82</v>
      </c>
      <c r="C14" s="43" t="s">
        <v>151</v>
      </c>
      <c r="D14" s="43" t="s">
        <v>153</v>
      </c>
      <c r="E14" s="43" t="s">
        <v>157</v>
      </c>
      <c r="F14" s="20" t="s">
        <v>158</v>
      </c>
      <c r="G14" s="20" t="s">
        <v>159</v>
      </c>
      <c r="H14" s="20" t="s">
        <v>153</v>
      </c>
      <c r="I14" s="20" t="s">
        <v>153</v>
      </c>
      <c r="J14" s="20" t="s">
        <v>153</v>
      </c>
      <c r="K14" s="22">
        <v>42</v>
      </c>
      <c r="L14" s="20" t="s">
        <v>153</v>
      </c>
      <c r="M14" s="20" t="s">
        <v>167</v>
      </c>
      <c r="N14" s="20" t="s">
        <v>153</v>
      </c>
      <c r="O14" s="22">
        <v>99.3</v>
      </c>
      <c r="P14" s="20">
        <v>30</v>
      </c>
      <c r="Q14" s="20" t="s">
        <v>171</v>
      </c>
      <c r="R14" s="20" t="s">
        <v>174</v>
      </c>
      <c r="S14" s="20" t="s">
        <v>171</v>
      </c>
      <c r="T14" s="20">
        <v>70</v>
      </c>
      <c r="U14" s="20" t="s">
        <v>180</v>
      </c>
      <c r="V14" s="20" t="s">
        <v>171</v>
      </c>
      <c r="W14" s="20">
        <v>0.23</v>
      </c>
      <c r="X14" s="20" t="s">
        <v>181</v>
      </c>
      <c r="Y14" s="20" t="s">
        <v>167</v>
      </c>
      <c r="Z14" s="20" t="s">
        <v>184</v>
      </c>
      <c r="AA14" s="20" t="str">
        <f>A14</f>
        <v xml:space="preserve">GC9000iW 45 </v>
      </c>
      <c r="AB14" s="20" t="s">
        <v>174</v>
      </c>
      <c r="AC14" s="20" t="s">
        <v>157</v>
      </c>
      <c r="AD14" s="20">
        <v>43.5</v>
      </c>
      <c r="AE14" s="20" t="s">
        <v>184</v>
      </c>
      <c r="AF14" s="20" t="s">
        <v>184</v>
      </c>
      <c r="AG14" s="20" t="s">
        <v>189</v>
      </c>
      <c r="AH14" s="20" t="s">
        <v>177</v>
      </c>
      <c r="AI14" s="20" t="s">
        <v>167</v>
      </c>
      <c r="AJ14" s="22" t="s">
        <v>177</v>
      </c>
      <c r="AK14" s="22" t="s">
        <v>177</v>
      </c>
      <c r="AL14" s="20" t="s">
        <v>184</v>
      </c>
      <c r="AM14" s="20" t="s">
        <v>199</v>
      </c>
      <c r="AN14" s="20" t="s">
        <v>199</v>
      </c>
      <c r="AO14" s="25" t="s">
        <v>200</v>
      </c>
      <c r="AP14" s="20" t="s">
        <v>171</v>
      </c>
    </row>
    <row r="15" spans="1:51" ht="15" x14ac:dyDescent="0.25">
      <c r="A15" s="44" t="s">
        <v>65</v>
      </c>
      <c r="B15" t="s">
        <v>82</v>
      </c>
      <c r="C15" s="43" t="s">
        <v>151</v>
      </c>
      <c r="D15" s="43" t="s">
        <v>153</v>
      </c>
      <c r="E15" s="43" t="s">
        <v>157</v>
      </c>
      <c r="F15" s="20" t="s">
        <v>158</v>
      </c>
      <c r="G15" s="20" t="s">
        <v>159</v>
      </c>
      <c r="H15" s="20" t="s">
        <v>153</v>
      </c>
      <c r="I15" s="20" t="s">
        <v>153</v>
      </c>
      <c r="J15" s="20" t="s">
        <v>153</v>
      </c>
      <c r="K15" s="22">
        <v>29</v>
      </c>
      <c r="L15" s="20" t="s">
        <v>153</v>
      </c>
      <c r="M15" s="20" t="s">
        <v>167</v>
      </c>
      <c r="N15" s="20" t="s">
        <v>153</v>
      </c>
      <c r="O15" s="22">
        <v>98.7</v>
      </c>
      <c r="P15" s="20">
        <v>30</v>
      </c>
      <c r="Q15" s="20" t="s">
        <v>171</v>
      </c>
      <c r="R15" s="20" t="s">
        <v>174</v>
      </c>
      <c r="S15" s="20" t="s">
        <v>171</v>
      </c>
      <c r="T15" s="20">
        <v>70</v>
      </c>
      <c r="U15" s="20" t="s">
        <v>180</v>
      </c>
      <c r="V15" s="20" t="s">
        <v>171</v>
      </c>
      <c r="W15" s="20">
        <v>0.23</v>
      </c>
      <c r="X15" s="20" t="s">
        <v>181</v>
      </c>
      <c r="Y15" s="20" t="s">
        <v>167</v>
      </c>
      <c r="Z15" s="20" t="s">
        <v>184</v>
      </c>
      <c r="AA15" s="20" t="str">
        <f>A15</f>
        <v>GC9000iWM 30/150 (B)</v>
      </c>
      <c r="AB15" s="20" t="s">
        <v>174</v>
      </c>
      <c r="AC15" s="20" t="s">
        <v>157</v>
      </c>
      <c r="AD15" s="20">
        <v>30</v>
      </c>
      <c r="AE15" s="20" t="s">
        <v>184</v>
      </c>
      <c r="AF15" s="20" t="s">
        <v>184</v>
      </c>
      <c r="AG15" s="20" t="s">
        <v>190</v>
      </c>
      <c r="AH15" s="20" t="s">
        <v>139</v>
      </c>
      <c r="AI15" s="20" t="s">
        <v>171</v>
      </c>
      <c r="AJ15" s="22" t="s">
        <v>171</v>
      </c>
      <c r="AK15" s="22">
        <v>88.5</v>
      </c>
      <c r="AL15" s="20" t="s">
        <v>171</v>
      </c>
      <c r="AM15" s="20" t="s">
        <v>127</v>
      </c>
      <c r="AN15" s="20" t="s">
        <v>171</v>
      </c>
      <c r="AO15" s="25">
        <v>85</v>
      </c>
      <c r="AP15" s="20" t="s">
        <v>171</v>
      </c>
    </row>
    <row r="16" spans="1:51" ht="15" x14ac:dyDescent="0.25">
      <c r="A16" s="44" t="s">
        <v>66</v>
      </c>
      <c r="B16" t="s">
        <v>82</v>
      </c>
      <c r="C16" s="43" t="s">
        <v>151</v>
      </c>
      <c r="D16" s="43" t="s">
        <v>153</v>
      </c>
      <c r="E16" s="43" t="s">
        <v>157</v>
      </c>
      <c r="F16" s="20" t="s">
        <v>158</v>
      </c>
      <c r="G16" s="20" t="s">
        <v>159</v>
      </c>
      <c r="H16" s="20" t="s">
        <v>153</v>
      </c>
      <c r="I16" s="20" t="s">
        <v>153</v>
      </c>
      <c r="J16" s="20" t="s">
        <v>153</v>
      </c>
      <c r="K16" s="22">
        <v>20</v>
      </c>
      <c r="L16" s="20" t="s">
        <v>153</v>
      </c>
      <c r="M16" s="20" t="s">
        <v>167</v>
      </c>
      <c r="N16" s="20" t="s">
        <v>153</v>
      </c>
      <c r="O16" s="22">
        <v>98.8</v>
      </c>
      <c r="P16" s="20">
        <v>30</v>
      </c>
      <c r="Q16" s="20" t="s">
        <v>171</v>
      </c>
      <c r="R16" s="20" t="s">
        <v>174</v>
      </c>
      <c r="S16" s="20" t="s">
        <v>171</v>
      </c>
      <c r="T16" s="20">
        <v>70</v>
      </c>
      <c r="U16" s="20" t="s">
        <v>180</v>
      </c>
      <c r="V16" s="20" t="s">
        <v>171</v>
      </c>
      <c r="W16" s="20">
        <v>0.23</v>
      </c>
      <c r="X16" s="20" t="s">
        <v>181</v>
      </c>
      <c r="Y16" s="20" t="s">
        <v>167</v>
      </c>
      <c r="Z16" s="20" t="s">
        <v>184</v>
      </c>
      <c r="AA16" s="20" t="str">
        <f>A16</f>
        <v>GC9000iWM 20/100 S</v>
      </c>
      <c r="AB16" s="20" t="s">
        <v>174</v>
      </c>
      <c r="AC16" s="20" t="s">
        <v>157</v>
      </c>
      <c r="AD16" s="20">
        <v>30</v>
      </c>
      <c r="AE16" s="20" t="s">
        <v>184</v>
      </c>
      <c r="AF16" s="20" t="s">
        <v>184</v>
      </c>
      <c r="AG16" s="20" t="s">
        <v>190</v>
      </c>
      <c r="AH16" s="20" t="s">
        <v>139</v>
      </c>
      <c r="AI16" s="20" t="s">
        <v>171</v>
      </c>
      <c r="AJ16" s="22" t="s">
        <v>171</v>
      </c>
      <c r="AK16" s="22">
        <v>88.9</v>
      </c>
      <c r="AL16" s="20" t="s">
        <v>171</v>
      </c>
      <c r="AM16" s="20" t="s">
        <v>127</v>
      </c>
      <c r="AN16" s="20" t="s">
        <v>171</v>
      </c>
      <c r="AO16" s="25">
        <v>86</v>
      </c>
      <c r="AP16" s="20" t="s">
        <v>171</v>
      </c>
    </row>
    <row r="17" spans="1:42" ht="15" x14ac:dyDescent="0.25">
      <c r="A17" s="44" t="s">
        <v>67</v>
      </c>
      <c r="B17" t="s">
        <v>82</v>
      </c>
      <c r="C17" s="43" t="s">
        <v>151</v>
      </c>
      <c r="D17" s="43" t="s">
        <v>153</v>
      </c>
      <c r="E17" s="43" t="s">
        <v>157</v>
      </c>
      <c r="F17" s="20" t="s">
        <v>158</v>
      </c>
      <c r="G17" s="20" t="s">
        <v>159</v>
      </c>
      <c r="H17" s="20" t="s">
        <v>153</v>
      </c>
      <c r="I17" s="20" t="s">
        <v>153</v>
      </c>
      <c r="J17" s="20" t="s">
        <v>153</v>
      </c>
      <c r="K17" s="22">
        <v>20</v>
      </c>
      <c r="L17" s="20" t="s">
        <v>153</v>
      </c>
      <c r="M17" s="20" t="s">
        <v>167</v>
      </c>
      <c r="N17" s="20" t="s">
        <v>153</v>
      </c>
      <c r="O17" s="22">
        <v>98.8</v>
      </c>
      <c r="P17" s="20">
        <v>30</v>
      </c>
      <c r="Q17" s="20" t="s">
        <v>171</v>
      </c>
      <c r="R17" s="20" t="s">
        <v>174</v>
      </c>
      <c r="S17" s="20" t="s">
        <v>171</v>
      </c>
      <c r="T17" s="20">
        <v>70</v>
      </c>
      <c r="U17" s="20" t="s">
        <v>180</v>
      </c>
      <c r="V17" s="20" t="s">
        <v>171</v>
      </c>
      <c r="W17" s="20">
        <v>0.23</v>
      </c>
      <c r="X17" s="20" t="s">
        <v>181</v>
      </c>
      <c r="Y17" s="20" t="s">
        <v>167</v>
      </c>
      <c r="Z17" s="20" t="s">
        <v>184</v>
      </c>
      <c r="AA17" s="20" t="str">
        <f>A17</f>
        <v>GC9000iWM 20/150 S</v>
      </c>
      <c r="AB17" s="20" t="s">
        <v>174</v>
      </c>
      <c r="AC17" s="20" t="s">
        <v>157</v>
      </c>
      <c r="AD17" s="20">
        <v>30</v>
      </c>
      <c r="AE17" s="20" t="s">
        <v>184</v>
      </c>
      <c r="AF17" s="20" t="s">
        <v>184</v>
      </c>
      <c r="AG17" s="20" t="s">
        <v>190</v>
      </c>
      <c r="AH17" s="20" t="s">
        <v>139</v>
      </c>
      <c r="AI17" s="20" t="s">
        <v>171</v>
      </c>
      <c r="AJ17" s="22" t="s">
        <v>171</v>
      </c>
      <c r="AK17" s="22">
        <v>88.9</v>
      </c>
      <c r="AL17" s="20" t="s">
        <v>171</v>
      </c>
      <c r="AM17" s="20" t="s">
        <v>127</v>
      </c>
      <c r="AN17" s="20" t="s">
        <v>171</v>
      </c>
      <c r="AO17" s="25">
        <v>85</v>
      </c>
      <c r="AP17" s="20" t="s">
        <v>171</v>
      </c>
    </row>
    <row r="18" spans="1:42" ht="15" x14ac:dyDescent="0.25">
      <c r="A18" s="44" t="s">
        <v>68</v>
      </c>
      <c r="B18" t="s">
        <v>82</v>
      </c>
      <c r="C18" s="43" t="s">
        <v>151</v>
      </c>
      <c r="D18" s="43" t="s">
        <v>153</v>
      </c>
      <c r="E18" s="43" t="s">
        <v>157</v>
      </c>
      <c r="F18" s="20" t="s">
        <v>158</v>
      </c>
      <c r="G18" s="20" t="s">
        <v>159</v>
      </c>
      <c r="H18" s="20" t="s">
        <v>153</v>
      </c>
      <c r="I18" s="20" t="s">
        <v>153</v>
      </c>
      <c r="J18" s="20" t="s">
        <v>153</v>
      </c>
      <c r="K18" s="22">
        <v>29</v>
      </c>
      <c r="L18" s="20" t="s">
        <v>153</v>
      </c>
      <c r="M18" s="20" t="s">
        <v>167</v>
      </c>
      <c r="N18" s="20" t="s">
        <v>153</v>
      </c>
      <c r="O18" s="22">
        <v>98.7</v>
      </c>
      <c r="P18" s="20">
        <v>30</v>
      </c>
      <c r="Q18" s="20" t="s">
        <v>171</v>
      </c>
      <c r="R18" s="20" t="s">
        <v>174</v>
      </c>
      <c r="S18" s="20" t="s">
        <v>171</v>
      </c>
      <c r="T18" s="20">
        <v>70</v>
      </c>
      <c r="U18" s="20" t="s">
        <v>180</v>
      </c>
      <c r="V18" s="20" t="s">
        <v>171</v>
      </c>
      <c r="W18" s="20">
        <v>0.23</v>
      </c>
      <c r="X18" s="20" t="s">
        <v>181</v>
      </c>
      <c r="Y18" s="20" t="s">
        <v>167</v>
      </c>
      <c r="Z18" s="20" t="s">
        <v>184</v>
      </c>
      <c r="AA18" s="20" t="str">
        <f>A18</f>
        <v>GC9000iWM 30/100 S(B)</v>
      </c>
      <c r="AB18" s="20" t="s">
        <v>174</v>
      </c>
      <c r="AC18" s="20" t="s">
        <v>157</v>
      </c>
      <c r="AD18" s="20">
        <v>30</v>
      </c>
      <c r="AE18" s="20" t="s">
        <v>184</v>
      </c>
      <c r="AF18" s="20" t="s">
        <v>184</v>
      </c>
      <c r="AG18" s="20" t="s">
        <v>190</v>
      </c>
      <c r="AH18" s="20" t="s">
        <v>139</v>
      </c>
      <c r="AI18" s="20" t="s">
        <v>171</v>
      </c>
      <c r="AJ18" s="22" t="s">
        <v>171</v>
      </c>
      <c r="AK18" s="22">
        <v>88.5</v>
      </c>
      <c r="AL18" s="20" t="s">
        <v>171</v>
      </c>
      <c r="AM18" s="20" t="s">
        <v>127</v>
      </c>
      <c r="AN18" s="20" t="s">
        <v>171</v>
      </c>
      <c r="AO18" s="25">
        <v>86</v>
      </c>
      <c r="AP18" s="20" t="s">
        <v>171</v>
      </c>
    </row>
    <row r="19" spans="1:42" ht="15" x14ac:dyDescent="0.25">
      <c r="A19" s="44" t="s">
        <v>69</v>
      </c>
      <c r="B19" t="s">
        <v>82</v>
      </c>
      <c r="C19" s="43" t="s">
        <v>151</v>
      </c>
      <c r="D19" s="43" t="s">
        <v>153</v>
      </c>
      <c r="E19" s="43" t="s">
        <v>157</v>
      </c>
      <c r="F19" s="20" t="s">
        <v>158</v>
      </c>
      <c r="G19" s="20" t="s">
        <v>159</v>
      </c>
      <c r="H19" s="20" t="s">
        <v>153</v>
      </c>
      <c r="I19" s="20" t="s">
        <v>153</v>
      </c>
      <c r="J19" s="20" t="s">
        <v>153</v>
      </c>
      <c r="K19" s="22">
        <v>29</v>
      </c>
      <c r="L19" s="20" t="s">
        <v>153</v>
      </c>
      <c r="M19" s="20" t="s">
        <v>167</v>
      </c>
      <c r="N19" s="20" t="s">
        <v>153</v>
      </c>
      <c r="O19" s="22">
        <v>98.7</v>
      </c>
      <c r="P19" s="20">
        <v>30</v>
      </c>
      <c r="Q19" s="20" t="s">
        <v>171</v>
      </c>
      <c r="R19" s="20" t="s">
        <v>174</v>
      </c>
      <c r="S19" s="20" t="s">
        <v>171</v>
      </c>
      <c r="T19" s="20">
        <v>70</v>
      </c>
      <c r="U19" s="20" t="s">
        <v>180</v>
      </c>
      <c r="V19" s="20" t="s">
        <v>171</v>
      </c>
      <c r="W19" s="20">
        <v>0.23</v>
      </c>
      <c r="X19" s="20" t="s">
        <v>181</v>
      </c>
      <c r="Y19" s="20" t="s">
        <v>167</v>
      </c>
      <c r="Z19" s="20" t="s">
        <v>184</v>
      </c>
      <c r="AA19" s="20" t="str">
        <f>A19</f>
        <v>GC9000iWM 30/150 S(B)</v>
      </c>
      <c r="AB19" s="20" t="s">
        <v>174</v>
      </c>
      <c r="AC19" s="20" t="s">
        <v>157</v>
      </c>
      <c r="AD19" s="20">
        <v>30</v>
      </c>
      <c r="AE19" s="20" t="s">
        <v>184</v>
      </c>
      <c r="AF19" s="20" t="s">
        <v>184</v>
      </c>
      <c r="AG19" s="20" t="s">
        <v>190</v>
      </c>
      <c r="AH19" s="20" t="s">
        <v>139</v>
      </c>
      <c r="AI19" s="20" t="s">
        <v>171</v>
      </c>
      <c r="AJ19" s="22" t="s">
        <v>171</v>
      </c>
      <c r="AK19" s="22">
        <v>88.5</v>
      </c>
      <c r="AL19" s="20" t="s">
        <v>171</v>
      </c>
      <c r="AM19" s="20" t="s">
        <v>127</v>
      </c>
      <c r="AN19" s="20" t="s">
        <v>171</v>
      </c>
      <c r="AO19" s="25">
        <v>85</v>
      </c>
      <c r="AP19" s="20" t="s">
        <v>171</v>
      </c>
    </row>
    <row r="20" spans="1:42" ht="15" x14ac:dyDescent="0.25">
      <c r="A20" s="44" t="s">
        <v>70</v>
      </c>
      <c r="B20" t="s">
        <v>82</v>
      </c>
      <c r="C20" s="43" t="s">
        <v>151</v>
      </c>
      <c r="D20" s="43" t="s">
        <v>153</v>
      </c>
      <c r="E20" s="43" t="s">
        <v>157</v>
      </c>
      <c r="F20" s="20" t="s">
        <v>158</v>
      </c>
      <c r="G20" s="20" t="s">
        <v>159</v>
      </c>
      <c r="H20" s="20" t="s">
        <v>153</v>
      </c>
      <c r="I20" s="20" t="s">
        <v>153</v>
      </c>
      <c r="J20" s="20" t="s">
        <v>153</v>
      </c>
      <c r="K20" s="22">
        <v>20</v>
      </c>
      <c r="L20" s="20" t="s">
        <v>153</v>
      </c>
      <c r="M20" s="20" t="s">
        <v>167</v>
      </c>
      <c r="N20" s="20" t="s">
        <v>153</v>
      </c>
      <c r="O20" s="22">
        <v>98.8</v>
      </c>
      <c r="P20" s="20">
        <v>30</v>
      </c>
      <c r="Q20" s="20" t="s">
        <v>171</v>
      </c>
      <c r="R20" s="20" t="s">
        <v>174</v>
      </c>
      <c r="S20" s="20" t="s">
        <v>171</v>
      </c>
      <c r="T20" s="20">
        <v>70</v>
      </c>
      <c r="U20" s="20" t="s">
        <v>180</v>
      </c>
      <c r="V20" s="20" t="s">
        <v>171</v>
      </c>
      <c r="W20" s="20">
        <v>0.23</v>
      </c>
      <c r="X20" s="20" t="s">
        <v>181</v>
      </c>
      <c r="Y20" s="20" t="s">
        <v>167</v>
      </c>
      <c r="Z20" s="20" t="s">
        <v>184</v>
      </c>
      <c r="AA20" s="20" t="str">
        <f>A20</f>
        <v>GC9000iWM 20/210 S</v>
      </c>
      <c r="AB20" s="20" t="s">
        <v>174</v>
      </c>
      <c r="AC20" s="20" t="s">
        <v>157</v>
      </c>
      <c r="AD20" s="20">
        <v>30</v>
      </c>
      <c r="AE20" s="20" t="s">
        <v>184</v>
      </c>
      <c r="AF20" s="20" t="s">
        <v>184</v>
      </c>
      <c r="AG20" s="20" t="s">
        <v>190</v>
      </c>
      <c r="AH20" s="20" t="s">
        <v>139</v>
      </c>
      <c r="AI20" s="20" t="s">
        <v>171</v>
      </c>
      <c r="AJ20" s="22" t="s">
        <v>171</v>
      </c>
      <c r="AK20" s="22">
        <v>88.9</v>
      </c>
      <c r="AL20" s="20" t="s">
        <v>171</v>
      </c>
      <c r="AM20" s="20" t="s">
        <v>127</v>
      </c>
      <c r="AN20" s="20" t="s">
        <v>171</v>
      </c>
      <c r="AO20" s="25">
        <v>85</v>
      </c>
      <c r="AP20" s="20" t="s">
        <v>171</v>
      </c>
    </row>
    <row r="21" spans="1:42" ht="15" x14ac:dyDescent="0.25">
      <c r="A21" s="44" t="s">
        <v>71</v>
      </c>
      <c r="B21" t="s">
        <v>82</v>
      </c>
      <c r="C21" s="43" t="s">
        <v>151</v>
      </c>
      <c r="D21" s="43" t="s">
        <v>153</v>
      </c>
      <c r="E21" s="43" t="s">
        <v>157</v>
      </c>
      <c r="F21" s="20" t="s">
        <v>158</v>
      </c>
      <c r="G21" s="20" t="s">
        <v>159</v>
      </c>
      <c r="H21" s="20" t="s">
        <v>153</v>
      </c>
      <c r="I21" s="20" t="s">
        <v>153</v>
      </c>
      <c r="J21" s="20" t="s">
        <v>153</v>
      </c>
      <c r="K21" s="22">
        <v>29</v>
      </c>
      <c r="L21" s="20" t="s">
        <v>153</v>
      </c>
      <c r="M21" s="20" t="s">
        <v>167</v>
      </c>
      <c r="N21" s="20" t="s">
        <v>153</v>
      </c>
      <c r="O21" s="22">
        <v>98.7</v>
      </c>
      <c r="P21" s="20">
        <v>30</v>
      </c>
      <c r="Q21" s="20" t="s">
        <v>171</v>
      </c>
      <c r="R21" s="20" t="s">
        <v>174</v>
      </c>
      <c r="S21" s="20" t="s">
        <v>171</v>
      </c>
      <c r="T21" s="20">
        <v>70</v>
      </c>
      <c r="U21" s="20" t="s">
        <v>180</v>
      </c>
      <c r="V21" s="20" t="s">
        <v>171</v>
      </c>
      <c r="W21" s="20">
        <v>0.23</v>
      </c>
      <c r="X21" s="20" t="s">
        <v>181</v>
      </c>
      <c r="Y21" s="20" t="s">
        <v>167</v>
      </c>
      <c r="Z21" s="20" t="s">
        <v>184</v>
      </c>
      <c r="AA21" s="20" t="str">
        <f>A21</f>
        <v>GC9000iWM 30/210 S(B)</v>
      </c>
      <c r="AB21" s="20" t="s">
        <v>174</v>
      </c>
      <c r="AC21" s="20" t="s">
        <v>157</v>
      </c>
      <c r="AD21" s="20">
        <v>30</v>
      </c>
      <c r="AE21" s="20" t="s">
        <v>184</v>
      </c>
      <c r="AF21" s="20" t="s">
        <v>184</v>
      </c>
      <c r="AG21" s="20" t="s">
        <v>190</v>
      </c>
      <c r="AH21" s="20" t="s">
        <v>139</v>
      </c>
      <c r="AI21" s="20" t="s">
        <v>171</v>
      </c>
      <c r="AJ21" s="22" t="s">
        <v>171</v>
      </c>
      <c r="AK21" s="22">
        <v>88.5</v>
      </c>
      <c r="AL21" s="20" t="s">
        <v>171</v>
      </c>
      <c r="AM21" s="20" t="s">
        <v>127</v>
      </c>
      <c r="AN21" s="20" t="s">
        <v>171</v>
      </c>
      <c r="AO21" s="25">
        <v>85</v>
      </c>
      <c r="AP21" s="20" t="s">
        <v>171</v>
      </c>
    </row>
    <row r="22" spans="1:42" ht="15" x14ac:dyDescent="0.25">
      <c r="A22" s="44" t="s">
        <v>38</v>
      </c>
      <c r="B22" t="s">
        <v>81</v>
      </c>
      <c r="C22" s="43" t="s">
        <v>151</v>
      </c>
      <c r="D22" s="43" t="s">
        <v>153</v>
      </c>
      <c r="E22" s="43" t="s">
        <v>157</v>
      </c>
      <c r="F22" s="20" t="s">
        <v>158</v>
      </c>
      <c r="G22" s="20" t="s">
        <v>159</v>
      </c>
      <c r="H22" s="20" t="s">
        <v>153</v>
      </c>
      <c r="I22" s="20" t="s">
        <v>153</v>
      </c>
      <c r="J22" s="20" t="s">
        <v>153</v>
      </c>
      <c r="K22" s="22">
        <v>13</v>
      </c>
      <c r="L22" s="20" t="s">
        <v>153</v>
      </c>
      <c r="M22" s="20" t="s">
        <v>167</v>
      </c>
      <c r="N22" s="20" t="s">
        <v>153</v>
      </c>
      <c r="O22" s="22">
        <v>98.8</v>
      </c>
      <c r="P22" s="20">
        <v>30</v>
      </c>
      <c r="Q22" s="20" t="s">
        <v>171</v>
      </c>
      <c r="R22" s="20" t="s">
        <v>174</v>
      </c>
      <c r="S22" s="20" t="s">
        <v>171</v>
      </c>
      <c r="T22" s="22">
        <v>45</v>
      </c>
      <c r="U22" s="20" t="s">
        <v>180</v>
      </c>
      <c r="V22" s="20" t="s">
        <v>171</v>
      </c>
      <c r="W22" s="22">
        <v>0.2</v>
      </c>
      <c r="X22" s="20" t="s">
        <v>181</v>
      </c>
      <c r="Y22" s="20" t="s">
        <v>167</v>
      </c>
      <c r="Z22" s="20" t="s">
        <v>184</v>
      </c>
      <c r="AA22" s="20" t="str">
        <f>A22</f>
        <v xml:space="preserve">ZSB 14-1 DE </v>
      </c>
      <c r="AB22" s="20" t="s">
        <v>174</v>
      </c>
      <c r="AC22" s="20" t="s">
        <v>157</v>
      </c>
      <c r="AD22" s="20">
        <v>14.7</v>
      </c>
      <c r="AE22" s="20" t="s">
        <v>184</v>
      </c>
      <c r="AF22" s="20" t="s">
        <v>184</v>
      </c>
      <c r="AG22" s="20" t="s">
        <v>189</v>
      </c>
      <c r="AH22" s="20" t="s">
        <v>177</v>
      </c>
      <c r="AI22" s="20" t="s">
        <v>167</v>
      </c>
      <c r="AJ22" s="22" t="s">
        <v>177</v>
      </c>
      <c r="AK22" s="22" t="s">
        <v>177</v>
      </c>
      <c r="AL22" s="20" t="s">
        <v>184</v>
      </c>
      <c r="AM22" s="20" t="s">
        <v>199</v>
      </c>
      <c r="AN22" s="20" t="s">
        <v>199</v>
      </c>
      <c r="AO22" s="25" t="s">
        <v>200</v>
      </c>
      <c r="AP22" s="20" t="s">
        <v>171</v>
      </c>
    </row>
    <row r="23" spans="1:42" ht="15" x14ac:dyDescent="0.25">
      <c r="A23" s="44" t="s">
        <v>39</v>
      </c>
      <c r="B23" t="s">
        <v>81</v>
      </c>
      <c r="C23" s="43" t="s">
        <v>151</v>
      </c>
      <c r="D23" s="43" t="s">
        <v>153</v>
      </c>
      <c r="E23" s="43" t="s">
        <v>157</v>
      </c>
      <c r="F23" s="20" t="s">
        <v>158</v>
      </c>
      <c r="G23" s="20" t="s">
        <v>159</v>
      </c>
      <c r="H23" s="20" t="s">
        <v>153</v>
      </c>
      <c r="I23" s="20" t="s">
        <v>153</v>
      </c>
      <c r="J23" s="20" t="s">
        <v>153</v>
      </c>
      <c r="K23" s="22">
        <v>23</v>
      </c>
      <c r="L23" s="20" t="s">
        <v>153</v>
      </c>
      <c r="M23" s="20" t="s">
        <v>167</v>
      </c>
      <c r="N23" s="20" t="s">
        <v>153</v>
      </c>
      <c r="O23" s="22">
        <v>98.1</v>
      </c>
      <c r="P23" s="20">
        <v>30</v>
      </c>
      <c r="Q23" s="20" t="s">
        <v>171</v>
      </c>
      <c r="R23" s="20" t="s">
        <v>174</v>
      </c>
      <c r="S23" s="20" t="s">
        <v>171</v>
      </c>
      <c r="T23" s="22">
        <v>45</v>
      </c>
      <c r="U23" s="20" t="s">
        <v>180</v>
      </c>
      <c r="V23" s="20" t="s">
        <v>171</v>
      </c>
      <c r="W23" s="22">
        <v>0.2</v>
      </c>
      <c r="X23" s="20" t="s">
        <v>181</v>
      </c>
      <c r="Y23" s="20" t="s">
        <v>167</v>
      </c>
      <c r="Z23" s="20" t="s">
        <v>184</v>
      </c>
      <c r="AA23" s="20" t="str">
        <f>A23</f>
        <v xml:space="preserve">ZSB 24-1 DE </v>
      </c>
      <c r="AB23" s="20" t="s">
        <v>174</v>
      </c>
      <c r="AC23" s="20" t="s">
        <v>157</v>
      </c>
      <c r="AD23" s="20">
        <v>24.1</v>
      </c>
      <c r="AE23" s="20" t="s">
        <v>184</v>
      </c>
      <c r="AF23" s="20" t="s">
        <v>184</v>
      </c>
      <c r="AG23" s="20" t="s">
        <v>189</v>
      </c>
      <c r="AH23" s="20" t="s">
        <v>177</v>
      </c>
      <c r="AI23" s="20" t="s">
        <v>167</v>
      </c>
      <c r="AJ23" s="22" t="s">
        <v>177</v>
      </c>
      <c r="AK23" s="22" t="s">
        <v>177</v>
      </c>
      <c r="AL23" s="20" t="s">
        <v>184</v>
      </c>
      <c r="AM23" s="20" t="s">
        <v>199</v>
      </c>
      <c r="AN23" s="20" t="s">
        <v>199</v>
      </c>
      <c r="AO23" s="25" t="s">
        <v>200</v>
      </c>
      <c r="AP23" s="20" t="s">
        <v>171</v>
      </c>
    </row>
    <row r="24" spans="1:42" ht="15" x14ac:dyDescent="0.25">
      <c r="A24" s="44" t="s">
        <v>40</v>
      </c>
      <c r="B24" t="s">
        <v>81</v>
      </c>
      <c r="C24" s="43" t="s">
        <v>151</v>
      </c>
      <c r="D24" s="43" t="s">
        <v>153</v>
      </c>
      <c r="E24" s="43" t="s">
        <v>157</v>
      </c>
      <c r="F24" s="20" t="s">
        <v>158</v>
      </c>
      <c r="G24" s="20" t="s">
        <v>159</v>
      </c>
      <c r="H24" s="20" t="s">
        <v>153</v>
      </c>
      <c r="I24" s="20" t="s">
        <v>153</v>
      </c>
      <c r="J24" s="20" t="s">
        <v>153</v>
      </c>
      <c r="K24" s="22">
        <v>24</v>
      </c>
      <c r="L24" s="20" t="s">
        <v>153</v>
      </c>
      <c r="M24" s="20" t="s">
        <v>167</v>
      </c>
      <c r="N24" s="20" t="s">
        <v>153</v>
      </c>
      <c r="O24" s="22">
        <v>99</v>
      </c>
      <c r="P24" s="20">
        <v>30</v>
      </c>
      <c r="Q24" s="20" t="s">
        <v>171</v>
      </c>
      <c r="R24" s="20" t="s">
        <v>174</v>
      </c>
      <c r="S24" s="20" t="s">
        <v>171</v>
      </c>
      <c r="T24" s="22">
        <v>45</v>
      </c>
      <c r="U24" s="20" t="s">
        <v>180</v>
      </c>
      <c r="V24" s="20" t="s">
        <v>171</v>
      </c>
      <c r="W24" s="22">
        <v>0.2</v>
      </c>
      <c r="X24" s="20" t="s">
        <v>181</v>
      </c>
      <c r="Y24" s="20" t="s">
        <v>167</v>
      </c>
      <c r="Z24" s="20" t="s">
        <v>184</v>
      </c>
      <c r="AA24" s="20" t="str">
        <f>A24</f>
        <v xml:space="preserve">ZWB 28-1 DE </v>
      </c>
      <c r="AB24" s="20" t="s">
        <v>174</v>
      </c>
      <c r="AC24" s="20" t="s">
        <v>157</v>
      </c>
      <c r="AD24" s="20">
        <v>28.2</v>
      </c>
      <c r="AE24" s="20" t="s">
        <v>184</v>
      </c>
      <c r="AF24" s="20" t="s">
        <v>184</v>
      </c>
      <c r="AG24" s="20" t="s">
        <v>191</v>
      </c>
      <c r="AH24" s="20" t="s">
        <v>177</v>
      </c>
      <c r="AI24" s="20" t="s">
        <v>184</v>
      </c>
      <c r="AJ24" s="22" t="s">
        <v>171</v>
      </c>
      <c r="AK24" s="22">
        <v>87.8</v>
      </c>
      <c r="AL24" s="20" t="s">
        <v>171</v>
      </c>
      <c r="AM24" s="20" t="s">
        <v>127</v>
      </c>
      <c r="AN24" s="20" t="s">
        <v>171</v>
      </c>
      <c r="AO24" s="25">
        <v>83</v>
      </c>
      <c r="AP24" s="20" t="s">
        <v>171</v>
      </c>
    </row>
    <row r="25" spans="1:42" ht="15" x14ac:dyDescent="0.25">
      <c r="A25" s="44" t="s">
        <v>41</v>
      </c>
      <c r="B25" t="s">
        <v>81</v>
      </c>
      <c r="C25" s="43" t="s">
        <v>151</v>
      </c>
      <c r="D25" s="43" t="s">
        <v>153</v>
      </c>
      <c r="E25" s="43" t="s">
        <v>157</v>
      </c>
      <c r="F25" s="20" t="s">
        <v>158</v>
      </c>
      <c r="G25" s="20" t="s">
        <v>159</v>
      </c>
      <c r="H25" s="20" t="s">
        <v>153</v>
      </c>
      <c r="I25" s="20" t="s">
        <v>153</v>
      </c>
      <c r="J25" s="20" t="s">
        <v>153</v>
      </c>
      <c r="K25" s="22">
        <v>23</v>
      </c>
      <c r="L25" s="20" t="s">
        <v>153</v>
      </c>
      <c r="M25" s="20" t="s">
        <v>167</v>
      </c>
      <c r="N25" s="20" t="s">
        <v>153</v>
      </c>
      <c r="O25" s="22">
        <v>98.1</v>
      </c>
      <c r="P25" s="20">
        <v>30</v>
      </c>
      <c r="Q25" s="20" t="s">
        <v>171</v>
      </c>
      <c r="R25" s="20" t="s">
        <v>174</v>
      </c>
      <c r="S25" s="20" t="s">
        <v>171</v>
      </c>
      <c r="T25" s="22">
        <v>45</v>
      </c>
      <c r="U25" s="20" t="s">
        <v>180</v>
      </c>
      <c r="V25" s="20" t="s">
        <v>171</v>
      </c>
      <c r="W25" s="22">
        <v>0.2</v>
      </c>
      <c r="X25" s="20" t="s">
        <v>181</v>
      </c>
      <c r="Y25" s="20" t="s">
        <v>167</v>
      </c>
      <c r="Z25" s="20" t="s">
        <v>184</v>
      </c>
      <c r="AA25" s="20" t="str">
        <f>A25</f>
        <v xml:space="preserve">ZWB 30-1 DE </v>
      </c>
      <c r="AB25" s="20" t="s">
        <v>174</v>
      </c>
      <c r="AC25" s="20" t="s">
        <v>157</v>
      </c>
      <c r="AD25" s="20">
        <v>30.1</v>
      </c>
      <c r="AE25" s="20" t="s">
        <v>184</v>
      </c>
      <c r="AF25" s="20" t="s">
        <v>184</v>
      </c>
      <c r="AG25" s="20" t="s">
        <v>191</v>
      </c>
      <c r="AH25" s="20" t="s">
        <v>177</v>
      </c>
      <c r="AI25" s="20" t="s">
        <v>184</v>
      </c>
      <c r="AJ25" s="22" t="s">
        <v>171</v>
      </c>
      <c r="AK25" s="22">
        <v>87.8</v>
      </c>
      <c r="AL25" s="20" t="s">
        <v>171</v>
      </c>
      <c r="AM25" s="20" t="s">
        <v>127</v>
      </c>
      <c r="AN25" s="20" t="s">
        <v>171</v>
      </c>
      <c r="AO25" s="25">
        <v>81</v>
      </c>
      <c r="AP25" s="20" t="s">
        <v>171</v>
      </c>
    </row>
    <row r="26" spans="1:42" ht="15" x14ac:dyDescent="0.25">
      <c r="A26" s="44" t="s">
        <v>42</v>
      </c>
      <c r="B26" t="s">
        <v>81</v>
      </c>
      <c r="C26" s="43" t="s">
        <v>151</v>
      </c>
      <c r="D26" s="43" t="s">
        <v>153</v>
      </c>
      <c r="E26" s="43" t="s">
        <v>157</v>
      </c>
      <c r="F26" s="20" t="s">
        <v>158</v>
      </c>
      <c r="G26" s="20" t="s">
        <v>159</v>
      </c>
      <c r="H26" s="20" t="s">
        <v>153</v>
      </c>
      <c r="I26" s="20" t="s">
        <v>153</v>
      </c>
      <c r="J26" s="20" t="s">
        <v>153</v>
      </c>
      <c r="K26" s="22">
        <v>13</v>
      </c>
      <c r="L26" s="20" t="s">
        <v>153</v>
      </c>
      <c r="M26" s="20" t="s">
        <v>167</v>
      </c>
      <c r="N26" s="20" t="s">
        <v>153</v>
      </c>
      <c r="O26" s="22">
        <v>98.1</v>
      </c>
      <c r="P26" s="20">
        <v>30</v>
      </c>
      <c r="Q26" s="20" t="s">
        <v>171</v>
      </c>
      <c r="R26" s="20" t="s">
        <v>174</v>
      </c>
      <c r="S26" s="20" t="s">
        <v>171</v>
      </c>
      <c r="T26" s="22">
        <v>38</v>
      </c>
      <c r="U26" s="20" t="s">
        <v>180</v>
      </c>
      <c r="V26" s="20" t="s">
        <v>171</v>
      </c>
      <c r="W26" s="22">
        <v>0.2</v>
      </c>
      <c r="X26" s="20" t="s">
        <v>181</v>
      </c>
      <c r="Y26" s="20" t="s">
        <v>167</v>
      </c>
      <c r="Z26" s="20" t="s">
        <v>184</v>
      </c>
      <c r="AA26" s="20" t="str">
        <f>A26</f>
        <v xml:space="preserve">TOP 14-3CE ZSB </v>
      </c>
      <c r="AB26" s="20" t="s">
        <v>174</v>
      </c>
      <c r="AC26" s="20" t="s">
        <v>157</v>
      </c>
      <c r="AD26" s="20">
        <v>13</v>
      </c>
      <c r="AE26" s="20" t="s">
        <v>184</v>
      </c>
      <c r="AF26" s="20" t="s">
        <v>184</v>
      </c>
      <c r="AG26" s="20" t="s">
        <v>189</v>
      </c>
      <c r="AH26" s="20" t="s">
        <v>177</v>
      </c>
      <c r="AI26" s="20" t="s">
        <v>167</v>
      </c>
      <c r="AJ26" s="22" t="s">
        <v>177</v>
      </c>
      <c r="AK26" s="22" t="s">
        <v>177</v>
      </c>
      <c r="AL26" s="20" t="s">
        <v>184</v>
      </c>
      <c r="AM26" s="20" t="s">
        <v>199</v>
      </c>
      <c r="AN26" s="20" t="s">
        <v>199</v>
      </c>
      <c r="AO26" s="25" t="s">
        <v>200</v>
      </c>
      <c r="AP26" s="20" t="s">
        <v>171</v>
      </c>
    </row>
    <row r="27" spans="1:42" ht="15" x14ac:dyDescent="0.25">
      <c r="A27" s="44" t="s">
        <v>43</v>
      </c>
      <c r="B27" t="s">
        <v>81</v>
      </c>
      <c r="C27" s="43" t="s">
        <v>151</v>
      </c>
      <c r="D27" s="43" t="s">
        <v>153</v>
      </c>
      <c r="E27" s="43" t="s">
        <v>157</v>
      </c>
      <c r="F27" s="20" t="s">
        <v>158</v>
      </c>
      <c r="G27" s="20" t="s">
        <v>159</v>
      </c>
      <c r="H27" s="20" t="s">
        <v>153</v>
      </c>
      <c r="I27" s="20" t="s">
        <v>153</v>
      </c>
      <c r="J27" s="20" t="s">
        <v>153</v>
      </c>
      <c r="K27" s="22">
        <v>20</v>
      </c>
      <c r="L27" s="20" t="s">
        <v>153</v>
      </c>
      <c r="M27" s="20" t="s">
        <v>167</v>
      </c>
      <c r="N27" s="20" t="s">
        <v>153</v>
      </c>
      <c r="O27" s="22">
        <v>97.4</v>
      </c>
      <c r="P27" s="20">
        <v>30</v>
      </c>
      <c r="Q27" s="20" t="s">
        <v>171</v>
      </c>
      <c r="R27" s="20" t="s">
        <v>174</v>
      </c>
      <c r="S27" s="20" t="s">
        <v>171</v>
      </c>
      <c r="T27" s="22">
        <v>63</v>
      </c>
      <c r="U27" s="20" t="s">
        <v>180</v>
      </c>
      <c r="V27" s="20" t="s">
        <v>171</v>
      </c>
      <c r="W27" s="20">
        <v>0.23</v>
      </c>
      <c r="X27" s="20" t="s">
        <v>181</v>
      </c>
      <c r="Y27" s="20" t="s">
        <v>167</v>
      </c>
      <c r="Z27" s="20" t="s">
        <v>184</v>
      </c>
      <c r="AA27" s="20" t="str">
        <f>A27</f>
        <v xml:space="preserve">TOP 22-3CE ZSB </v>
      </c>
      <c r="AB27" s="20" t="s">
        <v>174</v>
      </c>
      <c r="AC27" s="20" t="s">
        <v>157</v>
      </c>
      <c r="AD27" s="20">
        <v>20.399999999999999</v>
      </c>
      <c r="AE27" s="20" t="s">
        <v>184</v>
      </c>
      <c r="AF27" s="20" t="s">
        <v>184</v>
      </c>
      <c r="AG27" s="20" t="s">
        <v>189</v>
      </c>
      <c r="AH27" s="20" t="s">
        <v>177</v>
      </c>
      <c r="AI27" s="20" t="s">
        <v>167</v>
      </c>
      <c r="AJ27" s="22" t="s">
        <v>177</v>
      </c>
      <c r="AK27" s="22" t="s">
        <v>177</v>
      </c>
      <c r="AL27" s="20" t="s">
        <v>184</v>
      </c>
      <c r="AM27" s="20" t="s">
        <v>199</v>
      </c>
      <c r="AN27" s="20" t="s">
        <v>199</v>
      </c>
      <c r="AO27" s="25" t="s">
        <v>200</v>
      </c>
      <c r="AP27" s="20" t="s">
        <v>171</v>
      </c>
    </row>
    <row r="28" spans="1:42" ht="15" x14ac:dyDescent="0.25">
      <c r="A28" s="44" t="s">
        <v>44</v>
      </c>
      <c r="B28" t="s">
        <v>81</v>
      </c>
      <c r="C28" s="43" t="s">
        <v>151</v>
      </c>
      <c r="D28" s="43" t="s">
        <v>153</v>
      </c>
      <c r="E28" s="43" t="s">
        <v>157</v>
      </c>
      <c r="F28" s="20" t="s">
        <v>158</v>
      </c>
      <c r="G28" s="20" t="s">
        <v>159</v>
      </c>
      <c r="H28" s="20" t="s">
        <v>153</v>
      </c>
      <c r="I28" s="20" t="s">
        <v>153</v>
      </c>
      <c r="J28" s="20" t="s">
        <v>153</v>
      </c>
      <c r="K28" s="22">
        <v>20</v>
      </c>
      <c r="L28" s="20" t="s">
        <v>153</v>
      </c>
      <c r="M28" s="20" t="s">
        <v>167</v>
      </c>
      <c r="N28" s="20" t="s">
        <v>153</v>
      </c>
      <c r="O28" s="22">
        <v>97.6</v>
      </c>
      <c r="P28" s="20">
        <v>30</v>
      </c>
      <c r="Q28" s="20" t="s">
        <v>171</v>
      </c>
      <c r="R28" s="20" t="s">
        <v>174</v>
      </c>
      <c r="S28" s="20" t="s">
        <v>171</v>
      </c>
      <c r="T28" s="22">
        <v>63</v>
      </c>
      <c r="U28" s="20" t="s">
        <v>180</v>
      </c>
      <c r="V28" s="20" t="s">
        <v>171</v>
      </c>
      <c r="W28" s="20">
        <v>0.23</v>
      </c>
      <c r="X28" s="20" t="s">
        <v>181</v>
      </c>
      <c r="Y28" s="20" t="s">
        <v>167</v>
      </c>
      <c r="Z28" s="20" t="s">
        <v>184</v>
      </c>
      <c r="AA28" s="20" t="str">
        <f>A28</f>
        <v xml:space="preserve">TOP 22/28-3CE ZWB </v>
      </c>
      <c r="AB28" s="20" t="s">
        <v>174</v>
      </c>
      <c r="AC28" s="20" t="s">
        <v>157</v>
      </c>
      <c r="AD28" s="20">
        <v>27.4</v>
      </c>
      <c r="AE28" s="20" t="s">
        <v>184</v>
      </c>
      <c r="AF28" s="20" t="s">
        <v>184</v>
      </c>
      <c r="AG28" s="20" t="s">
        <v>191</v>
      </c>
      <c r="AH28" s="20" t="s">
        <v>177</v>
      </c>
      <c r="AI28" s="20" t="s">
        <v>184</v>
      </c>
      <c r="AJ28" s="22" t="s">
        <v>171</v>
      </c>
      <c r="AK28" s="22">
        <v>88.4</v>
      </c>
      <c r="AL28" s="20" t="s">
        <v>171</v>
      </c>
      <c r="AM28" s="20" t="s">
        <v>127</v>
      </c>
      <c r="AN28" s="20" t="s">
        <v>171</v>
      </c>
      <c r="AO28" s="25">
        <v>81</v>
      </c>
      <c r="AP28" s="20" t="s">
        <v>171</v>
      </c>
    </row>
    <row r="29" spans="1:42" ht="15" x14ac:dyDescent="0.25">
      <c r="A29" s="44" t="s">
        <v>45</v>
      </c>
      <c r="B29" t="s">
        <v>81</v>
      </c>
      <c r="C29" s="43" t="s">
        <v>151</v>
      </c>
      <c r="D29" s="43" t="s">
        <v>153</v>
      </c>
      <c r="E29" s="43" t="s">
        <v>157</v>
      </c>
      <c r="F29" s="20" t="s">
        <v>158</v>
      </c>
      <c r="G29" s="20" t="s">
        <v>159</v>
      </c>
      <c r="H29" s="20" t="s">
        <v>153</v>
      </c>
      <c r="I29" s="20" t="s">
        <v>153</v>
      </c>
      <c r="J29" s="20" t="s">
        <v>153</v>
      </c>
      <c r="K29" s="22">
        <v>23</v>
      </c>
      <c r="L29" s="20" t="s">
        <v>153</v>
      </c>
      <c r="M29" s="20" t="s">
        <v>167</v>
      </c>
      <c r="N29" s="20" t="s">
        <v>153</v>
      </c>
      <c r="O29" s="22">
        <v>97.4</v>
      </c>
      <c r="P29" s="20">
        <v>30</v>
      </c>
      <c r="Q29" s="20" t="s">
        <v>171</v>
      </c>
      <c r="R29" s="20" t="s">
        <v>174</v>
      </c>
      <c r="S29" s="20" t="s">
        <v>171</v>
      </c>
      <c r="T29" s="22">
        <v>38</v>
      </c>
      <c r="U29" s="20" t="s">
        <v>180</v>
      </c>
      <c r="V29" s="20" t="s">
        <v>171</v>
      </c>
      <c r="W29" s="22">
        <v>0.2</v>
      </c>
      <c r="X29" s="20" t="s">
        <v>181</v>
      </c>
      <c r="Y29" s="20" t="s">
        <v>167</v>
      </c>
      <c r="Z29" s="20" t="s">
        <v>184</v>
      </c>
      <c r="AA29" s="20" t="str">
        <f>A29</f>
        <v xml:space="preserve">ZWB 30-4 C </v>
      </c>
      <c r="AB29" s="20" t="s">
        <v>174</v>
      </c>
      <c r="AC29" s="20" t="s">
        <v>157</v>
      </c>
      <c r="AD29" s="20">
        <v>29.7</v>
      </c>
      <c r="AE29" s="20" t="s">
        <v>184</v>
      </c>
      <c r="AF29" s="20" t="s">
        <v>184</v>
      </c>
      <c r="AG29" s="20" t="s">
        <v>191</v>
      </c>
      <c r="AH29" s="20" t="s">
        <v>177</v>
      </c>
      <c r="AI29" s="20" t="s">
        <v>184</v>
      </c>
      <c r="AJ29" s="22" t="s">
        <v>171</v>
      </c>
      <c r="AK29" s="22">
        <v>87.8</v>
      </c>
      <c r="AL29" s="20" t="s">
        <v>171</v>
      </c>
      <c r="AM29" s="20" t="s">
        <v>127</v>
      </c>
      <c r="AN29" s="20" t="s">
        <v>171</v>
      </c>
      <c r="AO29" s="25">
        <v>83</v>
      </c>
      <c r="AP29" s="20" t="s">
        <v>171</v>
      </c>
    </row>
    <row r="30" spans="1:42" ht="15" x14ac:dyDescent="0.25">
      <c r="A30" s="44" t="s">
        <v>52</v>
      </c>
      <c r="B30" t="s">
        <v>81</v>
      </c>
      <c r="C30" s="43" t="s">
        <v>151</v>
      </c>
      <c r="D30" s="43" t="s">
        <v>153</v>
      </c>
      <c r="E30" s="43" t="s">
        <v>157</v>
      </c>
      <c r="F30" s="20" t="s">
        <v>158</v>
      </c>
      <c r="G30" s="20" t="s">
        <v>159</v>
      </c>
      <c r="H30" s="20" t="s">
        <v>153</v>
      </c>
      <c r="I30" s="20" t="s">
        <v>153</v>
      </c>
      <c r="J30" s="20" t="s">
        <v>153</v>
      </c>
      <c r="K30" s="22">
        <v>39</v>
      </c>
      <c r="L30" s="20" t="s">
        <v>153</v>
      </c>
      <c r="M30" s="20" t="s">
        <v>167</v>
      </c>
      <c r="N30" s="20" t="s">
        <v>153</v>
      </c>
      <c r="O30" s="22">
        <v>97</v>
      </c>
      <c r="P30" s="20">
        <v>30</v>
      </c>
      <c r="Q30" s="20" t="s">
        <v>171</v>
      </c>
      <c r="R30" s="20" t="s">
        <v>174</v>
      </c>
      <c r="S30" s="20" t="s">
        <v>171</v>
      </c>
      <c r="T30" s="22">
        <v>75</v>
      </c>
      <c r="U30" s="20" t="s">
        <v>180</v>
      </c>
      <c r="V30" s="20" t="s">
        <v>171</v>
      </c>
      <c r="W30" s="20">
        <v>0.23</v>
      </c>
      <c r="X30" s="20" t="s">
        <v>181</v>
      </c>
      <c r="Y30" s="20" t="s">
        <v>167</v>
      </c>
      <c r="Z30" s="20" t="s">
        <v>184</v>
      </c>
      <c r="AA30" s="20" t="str">
        <f>A30</f>
        <v xml:space="preserve">TOP 42-3 ZWBR </v>
      </c>
      <c r="AB30" s="20" t="s">
        <v>174</v>
      </c>
      <c r="AC30" s="20" t="s">
        <v>157</v>
      </c>
      <c r="AD30" s="20">
        <v>40</v>
      </c>
      <c r="AE30" s="20" t="s">
        <v>184</v>
      </c>
      <c r="AF30" s="20" t="s">
        <v>184</v>
      </c>
      <c r="AG30" s="20" t="s">
        <v>191</v>
      </c>
      <c r="AH30" s="20" t="s">
        <v>177</v>
      </c>
      <c r="AI30" s="20" t="s">
        <v>184</v>
      </c>
      <c r="AJ30" s="22" t="s">
        <v>171</v>
      </c>
      <c r="AK30" s="22">
        <v>88.2</v>
      </c>
      <c r="AL30" s="20" t="s">
        <v>171</v>
      </c>
      <c r="AM30" s="20" t="s">
        <v>127</v>
      </c>
      <c r="AN30" s="20" t="s">
        <v>171</v>
      </c>
      <c r="AO30" s="25">
        <v>83</v>
      </c>
      <c r="AP30" s="20" t="s">
        <v>171</v>
      </c>
    </row>
    <row r="31" spans="1:42" ht="15" x14ac:dyDescent="0.25">
      <c r="A31" s="44" t="s">
        <v>56</v>
      </c>
      <c r="B31" t="s">
        <v>81</v>
      </c>
      <c r="C31" s="43" t="s">
        <v>151</v>
      </c>
      <c r="D31" s="43" t="s">
        <v>153</v>
      </c>
      <c r="E31" s="43" t="s">
        <v>157</v>
      </c>
      <c r="F31" s="20" t="s">
        <v>158</v>
      </c>
      <c r="G31" s="20" t="s">
        <v>159</v>
      </c>
      <c r="H31" s="20" t="s">
        <v>153</v>
      </c>
      <c r="I31" s="20" t="s">
        <v>153</v>
      </c>
      <c r="J31" s="20" t="s">
        <v>153</v>
      </c>
      <c r="K31" s="22">
        <v>23</v>
      </c>
      <c r="L31" s="20" t="s">
        <v>153</v>
      </c>
      <c r="M31" s="20" t="s">
        <v>167</v>
      </c>
      <c r="N31" s="20" t="s">
        <v>153</v>
      </c>
      <c r="O31" s="22">
        <v>97.8</v>
      </c>
      <c r="P31" s="20">
        <v>30</v>
      </c>
      <c r="Q31" s="20" t="s">
        <v>171</v>
      </c>
      <c r="R31" s="20" t="s">
        <v>174</v>
      </c>
      <c r="S31" s="20" t="s">
        <v>171</v>
      </c>
      <c r="T31" s="22">
        <v>38</v>
      </c>
      <c r="U31" s="20" t="s">
        <v>180</v>
      </c>
      <c r="V31" s="20" t="s">
        <v>171</v>
      </c>
      <c r="W31" s="22">
        <v>0.2</v>
      </c>
      <c r="X31" s="20" t="s">
        <v>181</v>
      </c>
      <c r="Y31" s="20" t="s">
        <v>167</v>
      </c>
      <c r="Z31" s="20" t="s">
        <v>184</v>
      </c>
      <c r="AA31" s="20" t="str">
        <f>A31</f>
        <v xml:space="preserve">ZWSB 30-4 </v>
      </c>
      <c r="AB31" s="20" t="s">
        <v>174</v>
      </c>
      <c r="AC31" s="20" t="s">
        <v>157</v>
      </c>
      <c r="AD31" s="20">
        <v>29.7</v>
      </c>
      <c r="AE31" s="20" t="s">
        <v>184</v>
      </c>
      <c r="AF31" s="20" t="s">
        <v>184</v>
      </c>
      <c r="AG31" s="20" t="s">
        <v>190</v>
      </c>
      <c r="AH31" s="20" t="s">
        <v>139</v>
      </c>
      <c r="AI31" s="20" t="s">
        <v>171</v>
      </c>
      <c r="AJ31" s="22" t="s">
        <v>171</v>
      </c>
      <c r="AK31" s="22">
        <v>87.6</v>
      </c>
      <c r="AL31" s="20" t="s">
        <v>171</v>
      </c>
      <c r="AM31" s="20" t="s">
        <v>127</v>
      </c>
      <c r="AN31" s="20" t="s">
        <v>171</v>
      </c>
      <c r="AO31" s="25">
        <v>81</v>
      </c>
      <c r="AP31" s="20" t="s">
        <v>171</v>
      </c>
    </row>
    <row r="32" spans="1:42" ht="15" x14ac:dyDescent="0.25">
      <c r="A32" s="44" t="s">
        <v>57</v>
      </c>
      <c r="B32" t="s">
        <v>81</v>
      </c>
      <c r="C32" s="43" t="s">
        <v>151</v>
      </c>
      <c r="D32" s="43" t="s">
        <v>153</v>
      </c>
      <c r="E32" s="43" t="s">
        <v>157</v>
      </c>
      <c r="F32" s="20" t="s">
        <v>158</v>
      </c>
      <c r="G32" s="20" t="s">
        <v>159</v>
      </c>
      <c r="H32" s="20" t="s">
        <v>153</v>
      </c>
      <c r="I32" s="20" t="s">
        <v>153</v>
      </c>
      <c r="J32" s="20" t="s">
        <v>153</v>
      </c>
      <c r="K32" s="22">
        <v>21</v>
      </c>
      <c r="L32" s="20" t="s">
        <v>153</v>
      </c>
      <c r="M32" s="20" t="s">
        <v>167</v>
      </c>
      <c r="N32" s="20" t="s">
        <v>153</v>
      </c>
      <c r="O32" s="22">
        <v>96.5</v>
      </c>
      <c r="P32" s="20">
        <v>30</v>
      </c>
      <c r="Q32" s="20" t="s">
        <v>171</v>
      </c>
      <c r="R32" s="20" t="s">
        <v>174</v>
      </c>
      <c r="S32" s="20" t="s">
        <v>171</v>
      </c>
      <c r="T32" s="20">
        <v>70</v>
      </c>
      <c r="U32" s="20" t="s">
        <v>180</v>
      </c>
      <c r="V32" s="20" t="s">
        <v>171</v>
      </c>
      <c r="W32" s="20">
        <v>0.23</v>
      </c>
      <c r="X32" s="20" t="s">
        <v>181</v>
      </c>
      <c r="Y32" s="20" t="s">
        <v>167</v>
      </c>
      <c r="Z32" s="20" t="s">
        <v>184</v>
      </c>
      <c r="AA32" s="20" t="str">
        <f>A32</f>
        <v xml:space="preserve">TOP 22/175-3 ZBS </v>
      </c>
      <c r="AB32" s="20" t="s">
        <v>174</v>
      </c>
      <c r="AC32" s="20" t="s">
        <v>157</v>
      </c>
      <c r="AD32" s="20">
        <v>28</v>
      </c>
      <c r="AE32" s="20" t="s">
        <v>184</v>
      </c>
      <c r="AF32" s="20" t="s">
        <v>184</v>
      </c>
      <c r="AG32" s="20" t="s">
        <v>190</v>
      </c>
      <c r="AH32" s="20" t="s">
        <v>139</v>
      </c>
      <c r="AI32" s="20" t="s">
        <v>171</v>
      </c>
      <c r="AJ32" s="22" t="s">
        <v>171</v>
      </c>
      <c r="AK32" s="22">
        <v>87.7</v>
      </c>
      <c r="AL32" s="20" t="s">
        <v>171</v>
      </c>
      <c r="AM32" s="20" t="s">
        <v>127</v>
      </c>
      <c r="AN32" s="20" t="s">
        <v>171</v>
      </c>
      <c r="AO32" s="25">
        <v>82</v>
      </c>
      <c r="AP32" s="20" t="s">
        <v>177</v>
      </c>
    </row>
    <row r="33" spans="1:42" ht="15" x14ac:dyDescent="0.25">
      <c r="A33" s="44" t="s">
        <v>58</v>
      </c>
      <c r="B33" t="s">
        <v>81</v>
      </c>
      <c r="C33" s="43" t="s">
        <v>151</v>
      </c>
      <c r="D33" s="43" t="s">
        <v>153</v>
      </c>
      <c r="E33" s="43" t="s">
        <v>157</v>
      </c>
      <c r="F33" s="20" t="s">
        <v>158</v>
      </c>
      <c r="G33" s="20" t="s">
        <v>159</v>
      </c>
      <c r="H33" s="20" t="s">
        <v>153</v>
      </c>
      <c r="I33" s="20" t="s">
        <v>153</v>
      </c>
      <c r="J33" s="20" t="s">
        <v>153</v>
      </c>
      <c r="K33" s="22">
        <v>22</v>
      </c>
      <c r="L33" s="20" t="s">
        <v>153</v>
      </c>
      <c r="M33" s="20" t="s">
        <v>167</v>
      </c>
      <c r="N33" s="20" t="s">
        <v>153</v>
      </c>
      <c r="O33" s="22">
        <v>97.3</v>
      </c>
      <c r="P33" s="20">
        <v>30</v>
      </c>
      <c r="Q33" s="20" t="s">
        <v>171</v>
      </c>
      <c r="R33" s="20" t="s">
        <v>174</v>
      </c>
      <c r="S33" s="20" t="s">
        <v>171</v>
      </c>
      <c r="T33" s="20">
        <v>70</v>
      </c>
      <c r="U33" s="20" t="s">
        <v>180</v>
      </c>
      <c r="V33" s="20" t="s">
        <v>171</v>
      </c>
      <c r="W33" s="20">
        <v>0.23</v>
      </c>
      <c r="X33" s="20" t="s">
        <v>181</v>
      </c>
      <c r="Y33" s="20" t="s">
        <v>167</v>
      </c>
      <c r="Z33" s="20" t="s">
        <v>184</v>
      </c>
      <c r="AA33" s="20" t="str">
        <f>A33</f>
        <v xml:space="preserve">CSW 30-3 </v>
      </c>
      <c r="AB33" s="20" t="s">
        <v>174</v>
      </c>
      <c r="AC33" s="20" t="s">
        <v>157</v>
      </c>
      <c r="AD33" s="20">
        <v>29.7</v>
      </c>
      <c r="AE33" s="20" t="s">
        <v>184</v>
      </c>
      <c r="AF33" s="20" t="s">
        <v>184</v>
      </c>
      <c r="AG33" s="20" t="s">
        <v>191</v>
      </c>
      <c r="AH33" s="20" t="s">
        <v>177</v>
      </c>
      <c r="AI33" s="20" t="s">
        <v>184</v>
      </c>
      <c r="AJ33" s="22" t="s">
        <v>171</v>
      </c>
      <c r="AK33" s="22">
        <v>87.8</v>
      </c>
      <c r="AL33" s="20" t="s">
        <v>171</v>
      </c>
      <c r="AM33" s="20" t="s">
        <v>127</v>
      </c>
      <c r="AN33" s="20" t="s">
        <v>171</v>
      </c>
      <c r="AO33" s="25">
        <v>82</v>
      </c>
      <c r="AP33" s="20" t="s">
        <v>177</v>
      </c>
    </row>
    <row r="34" spans="1:42" ht="15" x14ac:dyDescent="0.25">
      <c r="A34" s="44" t="s">
        <v>59</v>
      </c>
      <c r="B34" t="s">
        <v>81</v>
      </c>
      <c r="C34" s="43" t="s">
        <v>151</v>
      </c>
      <c r="D34" s="43" t="s">
        <v>153</v>
      </c>
      <c r="E34" s="43" t="s">
        <v>157</v>
      </c>
      <c r="F34" s="20" t="s">
        <v>158</v>
      </c>
      <c r="G34" s="20" t="s">
        <v>159</v>
      </c>
      <c r="H34" s="20" t="s">
        <v>153</v>
      </c>
      <c r="I34" s="20" t="s">
        <v>153</v>
      </c>
      <c r="J34" s="20" t="s">
        <v>153</v>
      </c>
      <c r="K34" s="22">
        <v>23</v>
      </c>
      <c r="L34" s="20" t="s">
        <v>153</v>
      </c>
      <c r="M34" s="20" t="s">
        <v>167</v>
      </c>
      <c r="N34" s="20" t="s">
        <v>153</v>
      </c>
      <c r="O34" s="22">
        <v>97.8</v>
      </c>
      <c r="P34" s="20">
        <v>30</v>
      </c>
      <c r="Q34" s="20" t="s">
        <v>171</v>
      </c>
      <c r="R34" s="20" t="s">
        <v>174</v>
      </c>
      <c r="S34" s="20" t="s">
        <v>171</v>
      </c>
      <c r="T34" s="20">
        <v>70</v>
      </c>
      <c r="U34" s="20" t="s">
        <v>180</v>
      </c>
      <c r="V34" s="20" t="s">
        <v>171</v>
      </c>
      <c r="W34" s="20">
        <v>0.23</v>
      </c>
      <c r="X34" s="20" t="s">
        <v>181</v>
      </c>
      <c r="Y34" s="20" t="s">
        <v>167</v>
      </c>
      <c r="Z34" s="20" t="s">
        <v>184</v>
      </c>
      <c r="AA34" s="20" t="str">
        <f>A34</f>
        <v>ZWBH 26-4.1A</v>
      </c>
      <c r="AB34" s="20" t="s">
        <v>174</v>
      </c>
      <c r="AC34" s="20" t="s">
        <v>157</v>
      </c>
      <c r="AD34" s="20">
        <v>29.7</v>
      </c>
      <c r="AE34" s="20" t="s">
        <v>184</v>
      </c>
      <c r="AF34" s="20" t="s">
        <v>184</v>
      </c>
      <c r="AG34" s="20" t="s">
        <v>191</v>
      </c>
      <c r="AH34" s="20" t="s">
        <v>177</v>
      </c>
      <c r="AI34" s="20" t="s">
        <v>184</v>
      </c>
      <c r="AJ34" s="22" t="s">
        <v>171</v>
      </c>
      <c r="AK34" s="22">
        <v>87.6</v>
      </c>
      <c r="AL34" s="20" t="s">
        <v>171</v>
      </c>
      <c r="AM34" s="20" t="s">
        <v>127</v>
      </c>
      <c r="AN34" s="20" t="s">
        <v>171</v>
      </c>
      <c r="AO34" s="25">
        <v>81</v>
      </c>
      <c r="AP34" s="20" t="s">
        <v>177</v>
      </c>
    </row>
    <row r="35" spans="1:42" ht="15" x14ac:dyDescent="0.25">
      <c r="A35" s="44" t="s">
        <v>60</v>
      </c>
      <c r="B35" t="s">
        <v>81</v>
      </c>
      <c r="C35" s="43" t="s">
        <v>151</v>
      </c>
      <c r="D35" s="43" t="s">
        <v>153</v>
      </c>
      <c r="E35" s="43" t="s">
        <v>157</v>
      </c>
      <c r="F35" s="20" t="s">
        <v>158</v>
      </c>
      <c r="G35" s="20" t="s">
        <v>159</v>
      </c>
      <c r="H35" s="20" t="s">
        <v>153</v>
      </c>
      <c r="I35" s="20" t="s">
        <v>153</v>
      </c>
      <c r="J35" s="20" t="s">
        <v>153</v>
      </c>
      <c r="K35" s="22">
        <v>13</v>
      </c>
      <c r="L35" s="20" t="s">
        <v>153</v>
      </c>
      <c r="M35" s="20" t="s">
        <v>167</v>
      </c>
      <c r="N35" s="20" t="s">
        <v>153</v>
      </c>
      <c r="O35" s="22">
        <v>98</v>
      </c>
      <c r="P35" s="20">
        <v>30</v>
      </c>
      <c r="Q35" s="20" t="s">
        <v>171</v>
      </c>
      <c r="R35" s="20" t="s">
        <v>174</v>
      </c>
      <c r="S35" s="20" t="s">
        <v>171</v>
      </c>
      <c r="T35" s="20">
        <v>70</v>
      </c>
      <c r="U35" s="20" t="s">
        <v>180</v>
      </c>
      <c r="V35" s="20" t="s">
        <v>171</v>
      </c>
      <c r="W35" s="20">
        <v>0.23</v>
      </c>
      <c r="X35" s="20" t="s">
        <v>181</v>
      </c>
      <c r="Y35" s="20" t="s">
        <v>167</v>
      </c>
      <c r="Z35" s="20" t="s">
        <v>184</v>
      </c>
      <c r="AA35" s="20" t="str">
        <f>A35</f>
        <v>ZSBH 16-4.1A</v>
      </c>
      <c r="AB35" s="20" t="s">
        <v>174</v>
      </c>
      <c r="AC35" s="20" t="s">
        <v>157</v>
      </c>
      <c r="AD35" s="20" t="s">
        <v>140</v>
      </c>
      <c r="AE35" s="20" t="s">
        <v>184</v>
      </c>
      <c r="AF35" s="20" t="s">
        <v>184</v>
      </c>
      <c r="AG35" s="20" t="s">
        <v>189</v>
      </c>
      <c r="AH35" s="20" t="s">
        <v>177</v>
      </c>
      <c r="AI35" s="20" t="s">
        <v>167</v>
      </c>
      <c r="AJ35" s="22" t="s">
        <v>177</v>
      </c>
      <c r="AK35" s="22" t="s">
        <v>177</v>
      </c>
      <c r="AL35" s="20" t="s">
        <v>184</v>
      </c>
      <c r="AM35" s="20" t="s">
        <v>199</v>
      </c>
      <c r="AN35" s="20" t="s">
        <v>199</v>
      </c>
      <c r="AO35" s="25" t="s">
        <v>200</v>
      </c>
      <c r="AP35" s="20" t="s">
        <v>171</v>
      </c>
    </row>
    <row r="36" spans="1:42" ht="15" x14ac:dyDescent="0.25">
      <c r="A36" s="44" t="s">
        <v>61</v>
      </c>
      <c r="B36" t="s">
        <v>81</v>
      </c>
      <c r="C36" s="43" t="s">
        <v>151</v>
      </c>
      <c r="D36" s="43" t="s">
        <v>153</v>
      </c>
      <c r="E36" s="43" t="s">
        <v>157</v>
      </c>
      <c r="F36" s="20" t="s">
        <v>158</v>
      </c>
      <c r="G36" s="20" t="s">
        <v>159</v>
      </c>
      <c r="H36" s="20" t="s">
        <v>153</v>
      </c>
      <c r="I36" s="20" t="s">
        <v>153</v>
      </c>
      <c r="J36" s="20" t="s">
        <v>153</v>
      </c>
      <c r="K36" s="22">
        <v>22</v>
      </c>
      <c r="L36" s="20" t="s">
        <v>153</v>
      </c>
      <c r="M36" s="20" t="s">
        <v>167</v>
      </c>
      <c r="N36" s="20" t="s">
        <v>153</v>
      </c>
      <c r="O36" s="22">
        <v>97.3</v>
      </c>
      <c r="P36" s="20">
        <v>30</v>
      </c>
      <c r="Q36" s="20" t="s">
        <v>171</v>
      </c>
      <c r="R36" s="20" t="s">
        <v>174</v>
      </c>
      <c r="S36" s="20" t="s">
        <v>171</v>
      </c>
      <c r="T36" s="20">
        <v>70</v>
      </c>
      <c r="U36" s="20" t="s">
        <v>180</v>
      </c>
      <c r="V36" s="20" t="s">
        <v>171</v>
      </c>
      <c r="W36" s="20">
        <v>0.23</v>
      </c>
      <c r="X36" s="20" t="s">
        <v>181</v>
      </c>
      <c r="Y36" s="20" t="s">
        <v>167</v>
      </c>
      <c r="Z36" s="20" t="s">
        <v>184</v>
      </c>
      <c r="AA36" s="20" t="str">
        <f>A36</f>
        <v>TOP 22/275-3 ZBS</v>
      </c>
      <c r="AB36" s="20" t="s">
        <v>174</v>
      </c>
      <c r="AC36" s="20" t="s">
        <v>157</v>
      </c>
      <c r="AD36" s="20">
        <v>28</v>
      </c>
      <c r="AE36" s="20" t="s">
        <v>184</v>
      </c>
      <c r="AF36" s="20" t="s">
        <v>184</v>
      </c>
      <c r="AG36" s="20" t="s">
        <v>190</v>
      </c>
      <c r="AH36" s="20" t="s">
        <v>139</v>
      </c>
      <c r="AI36" s="20" t="s">
        <v>171</v>
      </c>
      <c r="AJ36" s="22" t="s">
        <v>171</v>
      </c>
      <c r="AK36" s="22">
        <v>87.8</v>
      </c>
      <c r="AL36" s="20" t="s">
        <v>171</v>
      </c>
      <c r="AM36" s="20" t="s">
        <v>127</v>
      </c>
      <c r="AN36" s="20" t="s">
        <v>171</v>
      </c>
      <c r="AO36" s="25">
        <v>9</v>
      </c>
      <c r="AP36" s="20" t="s">
        <v>171</v>
      </c>
    </row>
    <row r="37" spans="1:42" ht="15" x14ac:dyDescent="0.25">
      <c r="A37" s="44" t="s">
        <v>62</v>
      </c>
      <c r="B37" t="s">
        <v>81</v>
      </c>
      <c r="C37" s="43" t="s">
        <v>151</v>
      </c>
      <c r="D37" s="43" t="s">
        <v>153</v>
      </c>
      <c r="E37" s="43" t="s">
        <v>157</v>
      </c>
      <c r="F37" s="20" t="s">
        <v>158</v>
      </c>
      <c r="G37" s="20" t="s">
        <v>159</v>
      </c>
      <c r="H37" s="20" t="s">
        <v>153</v>
      </c>
      <c r="I37" s="20" t="s">
        <v>153</v>
      </c>
      <c r="J37" s="20" t="s">
        <v>153</v>
      </c>
      <c r="K37" s="22">
        <v>29</v>
      </c>
      <c r="L37" s="20" t="s">
        <v>153</v>
      </c>
      <c r="M37" s="20" t="s">
        <v>167</v>
      </c>
      <c r="N37" s="20" t="s">
        <v>153</v>
      </c>
      <c r="O37" s="22">
        <v>97.6</v>
      </c>
      <c r="P37" s="20">
        <v>30</v>
      </c>
      <c r="Q37" s="20" t="s">
        <v>171</v>
      </c>
      <c r="R37" s="20" t="s">
        <v>174</v>
      </c>
      <c r="S37" s="20" t="s">
        <v>171</v>
      </c>
      <c r="T37" s="20">
        <v>70</v>
      </c>
      <c r="U37" s="20" t="s">
        <v>180</v>
      </c>
      <c r="V37" s="20" t="s">
        <v>171</v>
      </c>
      <c r="W37" s="20">
        <v>0.23</v>
      </c>
      <c r="X37" s="20" t="s">
        <v>181</v>
      </c>
      <c r="Y37" s="20" t="s">
        <v>167</v>
      </c>
      <c r="Z37" s="20" t="s">
        <v>184</v>
      </c>
      <c r="AA37" s="20" t="str">
        <f>A37</f>
        <v>TOP 30/375-3 ZBS</v>
      </c>
      <c r="AB37" s="20" t="s">
        <v>174</v>
      </c>
      <c r="AC37" s="20" t="s">
        <v>157</v>
      </c>
      <c r="AD37" s="20">
        <v>30.5</v>
      </c>
      <c r="AE37" s="20" t="s">
        <v>184</v>
      </c>
      <c r="AF37" s="20" t="s">
        <v>184</v>
      </c>
      <c r="AG37" s="20" t="s">
        <v>190</v>
      </c>
      <c r="AH37" s="20" t="s">
        <v>139</v>
      </c>
      <c r="AI37" s="20" t="s">
        <v>171</v>
      </c>
      <c r="AJ37" s="22" t="s">
        <v>171</v>
      </c>
      <c r="AK37" s="22">
        <v>88.2</v>
      </c>
      <c r="AL37" s="20" t="s">
        <v>171</v>
      </c>
      <c r="AM37" s="20" t="s">
        <v>127</v>
      </c>
      <c r="AN37" s="20" t="s">
        <v>171</v>
      </c>
      <c r="AO37" s="25">
        <v>88</v>
      </c>
      <c r="AP37" s="20" t="s">
        <v>171</v>
      </c>
    </row>
    <row r="38" spans="1:42" ht="15" x14ac:dyDescent="0.25">
      <c r="A38" s="44" t="s">
        <v>63</v>
      </c>
      <c r="B38" t="s">
        <v>81</v>
      </c>
      <c r="C38" s="43" t="s">
        <v>151</v>
      </c>
      <c r="D38" s="43" t="s">
        <v>153</v>
      </c>
      <c r="E38" s="43" t="s">
        <v>157</v>
      </c>
      <c r="F38" s="20" t="s">
        <v>158</v>
      </c>
      <c r="G38" s="20" t="s">
        <v>159</v>
      </c>
      <c r="H38" s="20" t="s">
        <v>153</v>
      </c>
      <c r="I38" s="20" t="s">
        <v>153</v>
      </c>
      <c r="J38" s="20" t="s">
        <v>153</v>
      </c>
      <c r="K38" s="22">
        <v>13</v>
      </c>
      <c r="L38" s="20" t="s">
        <v>153</v>
      </c>
      <c r="M38" s="20" t="s">
        <v>167</v>
      </c>
      <c r="N38" s="20" t="s">
        <v>153</v>
      </c>
      <c r="O38" s="22">
        <v>98.1</v>
      </c>
      <c r="P38" s="20">
        <v>30</v>
      </c>
      <c r="Q38" s="20" t="s">
        <v>171</v>
      </c>
      <c r="R38" s="20" t="s">
        <v>174</v>
      </c>
      <c r="S38" s="20" t="s">
        <v>171</v>
      </c>
      <c r="T38" s="20">
        <v>70</v>
      </c>
      <c r="U38" s="20" t="s">
        <v>180</v>
      </c>
      <c r="V38" s="20" t="s">
        <v>171</v>
      </c>
      <c r="W38" s="20">
        <v>0.23</v>
      </c>
      <c r="X38" s="20" t="s">
        <v>181</v>
      </c>
      <c r="Y38" s="20" t="s">
        <v>167</v>
      </c>
      <c r="Z38" s="20" t="s">
        <v>184</v>
      </c>
      <c r="AA38" s="20" t="str">
        <f>A38</f>
        <v>ZBS 14/210-3 SOE</v>
      </c>
      <c r="AB38" s="20" t="s">
        <v>174</v>
      </c>
      <c r="AC38" s="20" t="s">
        <v>157</v>
      </c>
      <c r="AD38" s="20">
        <v>15.8</v>
      </c>
      <c r="AE38" s="20" t="s">
        <v>184</v>
      </c>
      <c r="AF38" s="20" t="s">
        <v>184</v>
      </c>
      <c r="AG38" s="20" t="s">
        <v>190</v>
      </c>
      <c r="AH38" s="20" t="s">
        <v>139</v>
      </c>
      <c r="AI38" s="20" t="s">
        <v>171</v>
      </c>
      <c r="AJ38" s="22" t="s">
        <v>171</v>
      </c>
      <c r="AK38" s="22">
        <v>87.8</v>
      </c>
      <c r="AL38" s="20" t="s">
        <v>171</v>
      </c>
      <c r="AM38" s="20" t="s">
        <v>127</v>
      </c>
      <c r="AN38" s="20" t="s">
        <v>171</v>
      </c>
      <c r="AO38" s="25">
        <v>85</v>
      </c>
      <c r="AP38" s="20" t="s">
        <v>171</v>
      </c>
    </row>
    <row r="39" spans="1:42" ht="15" x14ac:dyDescent="0.25">
      <c r="A39" s="44" t="s">
        <v>64</v>
      </c>
      <c r="B39" t="s">
        <v>81</v>
      </c>
      <c r="C39" s="43" t="s">
        <v>151</v>
      </c>
      <c r="D39" s="43" t="s">
        <v>153</v>
      </c>
      <c r="E39" s="43" t="s">
        <v>157</v>
      </c>
      <c r="F39" s="20" t="s">
        <v>158</v>
      </c>
      <c r="G39" s="20" t="s">
        <v>159</v>
      </c>
      <c r="H39" s="20" t="s">
        <v>153</v>
      </c>
      <c r="I39" s="20" t="s">
        <v>153</v>
      </c>
      <c r="J39" s="20" t="s">
        <v>153</v>
      </c>
      <c r="K39" s="22">
        <v>29</v>
      </c>
      <c r="L39" s="20" t="s">
        <v>153</v>
      </c>
      <c r="M39" s="20" t="s">
        <v>167</v>
      </c>
      <c r="N39" s="20" t="s">
        <v>153</v>
      </c>
      <c r="O39" s="22">
        <v>97.6</v>
      </c>
      <c r="P39" s="20">
        <v>30</v>
      </c>
      <c r="Q39" s="20" t="s">
        <v>171</v>
      </c>
      <c r="R39" s="20" t="s">
        <v>174</v>
      </c>
      <c r="S39" s="20" t="s">
        <v>171</v>
      </c>
      <c r="T39" s="20">
        <v>70</v>
      </c>
      <c r="U39" s="20" t="s">
        <v>180</v>
      </c>
      <c r="V39" s="20" t="s">
        <v>171</v>
      </c>
      <c r="W39" s="20">
        <v>0.23</v>
      </c>
      <c r="X39" s="20" t="s">
        <v>181</v>
      </c>
      <c r="Y39" s="20" t="s">
        <v>167</v>
      </c>
      <c r="Z39" s="20" t="s">
        <v>184</v>
      </c>
      <c r="AA39" s="20" t="str">
        <f>A39</f>
        <v>ZBS 30/210-3 SOE</v>
      </c>
      <c r="AB39" s="20" t="s">
        <v>174</v>
      </c>
      <c r="AC39" s="20" t="s">
        <v>157</v>
      </c>
      <c r="AD39" s="20">
        <v>30.5</v>
      </c>
      <c r="AE39" s="20" t="s">
        <v>184</v>
      </c>
      <c r="AF39" s="20" t="s">
        <v>184</v>
      </c>
      <c r="AG39" s="20" t="s">
        <v>190</v>
      </c>
      <c r="AH39" s="20" t="s">
        <v>139</v>
      </c>
      <c r="AI39" s="20" t="s">
        <v>171</v>
      </c>
      <c r="AJ39" s="22" t="s">
        <v>171</v>
      </c>
      <c r="AK39" s="22">
        <v>88.2</v>
      </c>
      <c r="AL39" s="20" t="s">
        <v>171</v>
      </c>
      <c r="AM39" s="20" t="s">
        <v>127</v>
      </c>
      <c r="AN39" s="20" t="s">
        <v>171</v>
      </c>
      <c r="AO39" s="25">
        <v>87</v>
      </c>
      <c r="AP39" s="20" t="s">
        <v>171</v>
      </c>
    </row>
    <row r="40" spans="1:42" ht="15" x14ac:dyDescent="0.25">
      <c r="A40" s="44" t="s">
        <v>72</v>
      </c>
      <c r="B40" t="s">
        <v>81</v>
      </c>
      <c r="C40" s="43" t="s">
        <v>151</v>
      </c>
      <c r="D40" s="43" t="s">
        <v>153</v>
      </c>
      <c r="E40" s="43" t="s">
        <v>157</v>
      </c>
      <c r="F40" s="20" t="s">
        <v>158</v>
      </c>
      <c r="G40" s="20" t="s">
        <v>159</v>
      </c>
      <c r="H40" s="20" t="s">
        <v>153</v>
      </c>
      <c r="I40" s="20" t="s">
        <v>153</v>
      </c>
      <c r="J40" s="20" t="s">
        <v>153</v>
      </c>
      <c r="K40" s="22">
        <v>63</v>
      </c>
      <c r="L40" s="20" t="s">
        <v>153</v>
      </c>
      <c r="M40" s="20" t="s">
        <v>167</v>
      </c>
      <c r="N40" s="20" t="s">
        <v>153</v>
      </c>
      <c r="O40" s="22">
        <v>97.1</v>
      </c>
      <c r="P40" s="20">
        <v>30</v>
      </c>
      <c r="Q40" s="20" t="s">
        <v>171</v>
      </c>
      <c r="R40" s="20" t="s">
        <v>174</v>
      </c>
      <c r="S40" s="20" t="s">
        <v>171</v>
      </c>
      <c r="T40" s="22">
        <v>130</v>
      </c>
      <c r="U40" s="20" t="s">
        <v>180</v>
      </c>
      <c r="V40" s="20" t="s">
        <v>171</v>
      </c>
      <c r="W40" s="20">
        <v>0.23</v>
      </c>
      <c r="X40" s="20" t="s">
        <v>181</v>
      </c>
      <c r="Y40" s="20" t="s">
        <v>167</v>
      </c>
      <c r="Z40" s="20" t="s">
        <v>184</v>
      </c>
      <c r="AA40" s="20" t="str">
        <f>A40</f>
        <v>ZBR 70-3 A</v>
      </c>
      <c r="AB40" s="20" t="s">
        <v>174</v>
      </c>
      <c r="AC40" s="20" t="s">
        <v>157</v>
      </c>
      <c r="AD40" s="20">
        <v>62.6</v>
      </c>
      <c r="AE40" s="20" t="s">
        <v>184</v>
      </c>
      <c r="AF40" s="20" t="s">
        <v>184</v>
      </c>
      <c r="AG40" s="20" t="s">
        <v>189</v>
      </c>
      <c r="AH40" s="20" t="s">
        <v>177</v>
      </c>
      <c r="AI40" s="20" t="s">
        <v>167</v>
      </c>
      <c r="AJ40" s="22" t="s">
        <v>177</v>
      </c>
      <c r="AK40" s="22" t="s">
        <v>177</v>
      </c>
      <c r="AL40" s="20" t="s">
        <v>184</v>
      </c>
      <c r="AM40" s="20" t="s">
        <v>199</v>
      </c>
      <c r="AN40" s="20" t="s">
        <v>199</v>
      </c>
      <c r="AO40" s="25" t="s">
        <v>200</v>
      </c>
      <c r="AP40" s="20" t="s">
        <v>171</v>
      </c>
    </row>
    <row r="41" spans="1:42" ht="15" x14ac:dyDescent="0.25">
      <c r="A41" s="44" t="s">
        <v>73</v>
      </c>
      <c r="B41" t="s">
        <v>81</v>
      </c>
      <c r="C41" s="43" t="s">
        <v>151</v>
      </c>
      <c r="D41" s="43" t="s">
        <v>153</v>
      </c>
      <c r="E41" s="43" t="s">
        <v>157</v>
      </c>
      <c r="F41" s="20" t="s">
        <v>158</v>
      </c>
      <c r="G41" s="20" t="s">
        <v>159</v>
      </c>
      <c r="H41" s="20" t="s">
        <v>153</v>
      </c>
      <c r="I41" s="20" t="s">
        <v>153</v>
      </c>
      <c r="J41" s="20" t="s">
        <v>153</v>
      </c>
      <c r="K41" s="22">
        <v>95</v>
      </c>
      <c r="L41" s="20" t="s">
        <v>153</v>
      </c>
      <c r="M41" s="20" t="s">
        <v>167</v>
      </c>
      <c r="N41" s="20" t="s">
        <v>153</v>
      </c>
      <c r="O41" s="22">
        <v>97.2</v>
      </c>
      <c r="P41" s="20">
        <v>30</v>
      </c>
      <c r="Q41" s="20" t="s">
        <v>171</v>
      </c>
      <c r="R41" s="20" t="s">
        <v>174</v>
      </c>
      <c r="S41" s="20" t="s">
        <v>171</v>
      </c>
      <c r="T41" s="22">
        <v>130</v>
      </c>
      <c r="U41" s="20" t="s">
        <v>180</v>
      </c>
      <c r="V41" s="20" t="s">
        <v>171</v>
      </c>
      <c r="W41" s="20">
        <v>0.23</v>
      </c>
      <c r="X41" s="20" t="s">
        <v>181</v>
      </c>
      <c r="Y41" s="20" t="s">
        <v>167</v>
      </c>
      <c r="Z41" s="20" t="s">
        <v>184</v>
      </c>
      <c r="AA41" s="20" t="str">
        <f>A41</f>
        <v>ZBR 100-3 A</v>
      </c>
      <c r="AB41" s="20" t="s">
        <v>174</v>
      </c>
      <c r="AC41" s="20" t="s">
        <v>157</v>
      </c>
      <c r="AD41" s="20">
        <v>94.5</v>
      </c>
      <c r="AE41" s="20" t="s">
        <v>184</v>
      </c>
      <c r="AF41" s="20" t="s">
        <v>184</v>
      </c>
      <c r="AG41" s="20" t="s">
        <v>189</v>
      </c>
      <c r="AH41" s="20" t="s">
        <v>177</v>
      </c>
      <c r="AI41" s="20" t="s">
        <v>167</v>
      </c>
      <c r="AJ41" s="22" t="s">
        <v>177</v>
      </c>
      <c r="AK41" s="22" t="s">
        <v>177</v>
      </c>
      <c r="AL41" s="20" t="s">
        <v>184</v>
      </c>
      <c r="AM41" s="20" t="s">
        <v>199</v>
      </c>
      <c r="AN41" s="20" t="s">
        <v>199</v>
      </c>
      <c r="AO41" s="25" t="s">
        <v>200</v>
      </c>
      <c r="AP41" s="20" t="s">
        <v>171</v>
      </c>
    </row>
    <row r="42" spans="1:42" ht="15" x14ac:dyDescent="0.25">
      <c r="A42" s="44" t="s">
        <v>74</v>
      </c>
      <c r="B42" t="s">
        <v>81</v>
      </c>
      <c r="C42" s="43" t="s">
        <v>151</v>
      </c>
      <c r="D42" s="43" t="s">
        <v>153</v>
      </c>
      <c r="E42" s="43" t="s">
        <v>157</v>
      </c>
      <c r="F42" s="20" t="s">
        <v>158</v>
      </c>
      <c r="G42" s="20" t="s">
        <v>159</v>
      </c>
      <c r="H42" s="20" t="s">
        <v>153</v>
      </c>
      <c r="I42" s="20" t="s">
        <v>153</v>
      </c>
      <c r="J42" s="20" t="s">
        <v>153</v>
      </c>
      <c r="K42" s="22">
        <v>16</v>
      </c>
      <c r="L42" s="20" t="s">
        <v>153</v>
      </c>
      <c r="M42" s="20" t="s">
        <v>167</v>
      </c>
      <c r="N42" s="20" t="s">
        <v>153</v>
      </c>
      <c r="O42" s="22">
        <v>98.9</v>
      </c>
      <c r="P42" s="20">
        <v>30</v>
      </c>
      <c r="Q42" s="20" t="s">
        <v>171</v>
      </c>
      <c r="R42" s="20" t="s">
        <v>174</v>
      </c>
      <c r="S42" s="20" t="s">
        <v>171</v>
      </c>
      <c r="T42" s="20" t="s">
        <v>177</v>
      </c>
      <c r="U42" s="20" t="s">
        <v>177</v>
      </c>
      <c r="V42" s="20" t="s">
        <v>177</v>
      </c>
      <c r="W42" s="20" t="s">
        <v>177</v>
      </c>
      <c r="X42" s="20" t="s">
        <v>177</v>
      </c>
      <c r="Y42" s="20" t="s">
        <v>177</v>
      </c>
      <c r="Z42" s="20" t="s">
        <v>177</v>
      </c>
      <c r="AA42" s="20" t="str">
        <f>A42</f>
        <v>KBR 16</v>
      </c>
      <c r="AB42" s="20" t="s">
        <v>174</v>
      </c>
      <c r="AC42" s="20" t="s">
        <v>177</v>
      </c>
      <c r="AD42" s="20" t="s">
        <v>177</v>
      </c>
      <c r="AE42" s="20" t="s">
        <v>177</v>
      </c>
      <c r="AF42" s="20" t="s">
        <v>177</v>
      </c>
      <c r="AG42" s="20" t="s">
        <v>177</v>
      </c>
      <c r="AH42" s="20" t="s">
        <v>177</v>
      </c>
      <c r="AI42" s="20" t="s">
        <v>177</v>
      </c>
      <c r="AJ42" s="22" t="s">
        <v>177</v>
      </c>
      <c r="AK42" s="22" t="s">
        <v>177</v>
      </c>
      <c r="AL42" s="20" t="s">
        <v>177</v>
      </c>
      <c r="AM42" s="20" t="s">
        <v>177</v>
      </c>
      <c r="AN42" s="20" t="s">
        <v>177</v>
      </c>
      <c r="AO42" s="25" t="s">
        <v>177</v>
      </c>
      <c r="AP42" s="20" t="s">
        <v>171</v>
      </c>
    </row>
    <row r="43" spans="1:42" ht="15" x14ac:dyDescent="0.25">
      <c r="A43" s="44" t="s">
        <v>75</v>
      </c>
      <c r="B43" t="s">
        <v>81</v>
      </c>
      <c r="C43" s="43" t="s">
        <v>151</v>
      </c>
      <c r="D43" s="43" t="s">
        <v>153</v>
      </c>
      <c r="E43" s="43" t="s">
        <v>157</v>
      </c>
      <c r="F43" s="20" t="s">
        <v>158</v>
      </c>
      <c r="G43" s="20" t="s">
        <v>159</v>
      </c>
      <c r="H43" s="20" t="s">
        <v>153</v>
      </c>
      <c r="I43" s="20" t="s">
        <v>153</v>
      </c>
      <c r="J43" s="20" t="s">
        <v>153</v>
      </c>
      <c r="K43" s="22">
        <v>30</v>
      </c>
      <c r="L43" s="20" t="s">
        <v>153</v>
      </c>
      <c r="M43" s="20" t="s">
        <v>167</v>
      </c>
      <c r="N43" s="20" t="s">
        <v>153</v>
      </c>
      <c r="O43" s="22">
        <v>97.6</v>
      </c>
      <c r="P43" s="20">
        <v>30</v>
      </c>
      <c r="Q43" s="20" t="s">
        <v>171</v>
      </c>
      <c r="R43" s="20" t="s">
        <v>174</v>
      </c>
      <c r="S43" s="20" t="s">
        <v>171</v>
      </c>
      <c r="T43" s="20" t="s">
        <v>177</v>
      </c>
      <c r="U43" s="20" t="s">
        <v>177</v>
      </c>
      <c r="V43" s="20" t="s">
        <v>177</v>
      </c>
      <c r="W43" s="20" t="s">
        <v>177</v>
      </c>
      <c r="X43" s="20" t="s">
        <v>177</v>
      </c>
      <c r="Y43" s="20" t="s">
        <v>177</v>
      </c>
      <c r="Z43" s="20" t="s">
        <v>177</v>
      </c>
      <c r="AA43" s="20" t="str">
        <f>A43</f>
        <v>KBR 30</v>
      </c>
      <c r="AB43" s="20" t="s">
        <v>174</v>
      </c>
      <c r="AC43" s="20" t="s">
        <v>177</v>
      </c>
      <c r="AD43" s="20" t="s">
        <v>177</v>
      </c>
      <c r="AE43" s="20" t="s">
        <v>177</v>
      </c>
      <c r="AF43" s="20" t="s">
        <v>177</v>
      </c>
      <c r="AG43" s="20" t="s">
        <v>177</v>
      </c>
      <c r="AH43" s="20" t="s">
        <v>177</v>
      </c>
      <c r="AI43" s="20" t="s">
        <v>177</v>
      </c>
      <c r="AJ43" s="22" t="s">
        <v>177</v>
      </c>
      <c r="AK43" s="22" t="s">
        <v>177</v>
      </c>
      <c r="AL43" s="20" t="s">
        <v>177</v>
      </c>
      <c r="AM43" s="20" t="s">
        <v>177</v>
      </c>
      <c r="AN43" s="20" t="s">
        <v>177</v>
      </c>
      <c r="AO43" s="25" t="s">
        <v>177</v>
      </c>
      <c r="AP43" s="20" t="s">
        <v>171</v>
      </c>
    </row>
    <row r="44" spans="1:42" ht="15" x14ac:dyDescent="0.25">
      <c r="A44" s="44" t="s">
        <v>76</v>
      </c>
      <c r="B44" t="s">
        <v>81</v>
      </c>
      <c r="C44" s="43" t="s">
        <v>151</v>
      </c>
      <c r="D44" s="43" t="s">
        <v>153</v>
      </c>
      <c r="E44" s="43" t="s">
        <v>157</v>
      </c>
      <c r="F44" s="20" t="s">
        <v>158</v>
      </c>
      <c r="G44" s="20" t="s">
        <v>159</v>
      </c>
      <c r="H44" s="20" t="s">
        <v>153</v>
      </c>
      <c r="I44" s="20" t="s">
        <v>153</v>
      </c>
      <c r="J44" s="20" t="s">
        <v>153</v>
      </c>
      <c r="K44" s="22">
        <v>39</v>
      </c>
      <c r="L44" s="20" t="s">
        <v>153</v>
      </c>
      <c r="M44" s="20" t="s">
        <v>167</v>
      </c>
      <c r="N44" s="20" t="s">
        <v>153</v>
      </c>
      <c r="O44" s="22">
        <v>97</v>
      </c>
      <c r="P44" s="20">
        <v>30</v>
      </c>
      <c r="Q44" s="20" t="s">
        <v>171</v>
      </c>
      <c r="R44" s="20" t="s">
        <v>174</v>
      </c>
      <c r="S44" s="20" t="s">
        <v>171</v>
      </c>
      <c r="T44" s="20" t="s">
        <v>177</v>
      </c>
      <c r="U44" s="20" t="s">
        <v>177</v>
      </c>
      <c r="V44" s="20" t="s">
        <v>177</v>
      </c>
      <c r="W44" s="20" t="s">
        <v>177</v>
      </c>
      <c r="X44" s="20" t="s">
        <v>177</v>
      </c>
      <c r="Y44" s="20" t="s">
        <v>177</v>
      </c>
      <c r="Z44" s="20" t="s">
        <v>177</v>
      </c>
      <c r="AA44" s="20" t="str">
        <f>A44</f>
        <v>KBR 42</v>
      </c>
      <c r="AB44" s="20" t="s">
        <v>174</v>
      </c>
      <c r="AC44" s="20" t="s">
        <v>177</v>
      </c>
      <c r="AD44" s="20" t="s">
        <v>177</v>
      </c>
      <c r="AE44" s="20" t="s">
        <v>177</v>
      </c>
      <c r="AF44" s="20" t="s">
        <v>177</v>
      </c>
      <c r="AG44" s="20" t="s">
        <v>177</v>
      </c>
      <c r="AH44" s="20" t="s">
        <v>177</v>
      </c>
      <c r="AI44" s="20" t="s">
        <v>177</v>
      </c>
      <c r="AJ44" s="22" t="s">
        <v>177</v>
      </c>
      <c r="AK44" s="22" t="s">
        <v>177</v>
      </c>
      <c r="AL44" s="20" t="s">
        <v>177</v>
      </c>
      <c r="AM44" s="20" t="s">
        <v>177</v>
      </c>
      <c r="AN44" s="20" t="s">
        <v>177</v>
      </c>
      <c r="AO44" s="25" t="s">
        <v>177</v>
      </c>
      <c r="AP44" s="20" t="s">
        <v>171</v>
      </c>
    </row>
    <row r="45" spans="1:42" ht="15" x14ac:dyDescent="0.25">
      <c r="A45" s="44" t="s">
        <v>77</v>
      </c>
      <c r="B45" t="s">
        <v>81</v>
      </c>
      <c r="C45" s="43" t="s">
        <v>151</v>
      </c>
      <c r="D45" s="43" t="s">
        <v>153</v>
      </c>
      <c r="E45" s="43" t="s">
        <v>157</v>
      </c>
      <c r="F45" s="20" t="s">
        <v>158</v>
      </c>
      <c r="G45" s="20" t="s">
        <v>159</v>
      </c>
      <c r="H45" s="20" t="s">
        <v>153</v>
      </c>
      <c r="I45" s="20" t="s">
        <v>153</v>
      </c>
      <c r="J45" s="20" t="s">
        <v>153</v>
      </c>
      <c r="K45" s="22">
        <v>16</v>
      </c>
      <c r="L45" s="20" t="s">
        <v>153</v>
      </c>
      <c r="M45" s="20" t="s">
        <v>167</v>
      </c>
      <c r="N45" s="20" t="s">
        <v>153</v>
      </c>
      <c r="O45" s="22">
        <v>98.9</v>
      </c>
      <c r="P45" s="20">
        <v>30</v>
      </c>
      <c r="Q45" s="20" t="s">
        <v>171</v>
      </c>
      <c r="R45" s="20" t="s">
        <v>174</v>
      </c>
      <c r="S45" s="20" t="s">
        <v>171</v>
      </c>
      <c r="T45" s="20">
        <v>70</v>
      </c>
      <c r="U45" s="20" t="s">
        <v>180</v>
      </c>
      <c r="V45" s="20" t="s">
        <v>171</v>
      </c>
      <c r="W45" s="20">
        <v>0.23</v>
      </c>
      <c r="X45" s="20" t="s">
        <v>181</v>
      </c>
      <c r="Y45" s="20" t="s">
        <v>167</v>
      </c>
      <c r="Z45" s="20" t="s">
        <v>184</v>
      </c>
      <c r="AA45" s="20" t="str">
        <f>A45</f>
        <v>KSBR 16</v>
      </c>
      <c r="AB45" s="20" t="s">
        <v>174</v>
      </c>
      <c r="AC45" s="20" t="s">
        <v>157</v>
      </c>
      <c r="AD45" s="20">
        <v>15.3</v>
      </c>
      <c r="AE45" s="20" t="s">
        <v>184</v>
      </c>
      <c r="AF45" s="20" t="s">
        <v>184</v>
      </c>
      <c r="AG45" s="20" t="s">
        <v>189</v>
      </c>
      <c r="AH45" s="20" t="s">
        <v>177</v>
      </c>
      <c r="AI45" s="20" t="s">
        <v>167</v>
      </c>
      <c r="AJ45" s="22" t="s">
        <v>177</v>
      </c>
      <c r="AK45" s="22" t="s">
        <v>177</v>
      </c>
      <c r="AL45" s="20" t="s">
        <v>184</v>
      </c>
      <c r="AM45" s="20" t="s">
        <v>199</v>
      </c>
      <c r="AN45" s="20" t="s">
        <v>199</v>
      </c>
      <c r="AO45" s="25" t="s">
        <v>200</v>
      </c>
      <c r="AP45" s="20" t="s">
        <v>171</v>
      </c>
    </row>
    <row r="46" spans="1:42" ht="15" x14ac:dyDescent="0.25">
      <c r="A46" s="44" t="s">
        <v>141</v>
      </c>
      <c r="B46" t="s">
        <v>81</v>
      </c>
      <c r="C46" s="43" t="s">
        <v>151</v>
      </c>
      <c r="D46" s="43" t="s">
        <v>153</v>
      </c>
      <c r="E46" s="43" t="s">
        <v>157</v>
      </c>
      <c r="F46" s="20" t="s">
        <v>158</v>
      </c>
      <c r="G46" s="20" t="s">
        <v>159</v>
      </c>
      <c r="H46" s="20" t="s">
        <v>153</v>
      </c>
      <c r="I46" s="20" t="s">
        <v>153</v>
      </c>
      <c r="J46" s="20" t="s">
        <v>153</v>
      </c>
      <c r="K46" s="22">
        <v>30</v>
      </c>
      <c r="L46" s="20" t="s">
        <v>153</v>
      </c>
      <c r="M46" s="20" t="s">
        <v>167</v>
      </c>
      <c r="N46" s="20" t="s">
        <v>153</v>
      </c>
      <c r="O46" s="22">
        <v>97.6</v>
      </c>
      <c r="P46" s="20">
        <v>30</v>
      </c>
      <c r="Q46" s="20" t="s">
        <v>171</v>
      </c>
      <c r="R46" s="20" t="s">
        <v>174</v>
      </c>
      <c r="S46" s="20" t="s">
        <v>171</v>
      </c>
      <c r="T46" s="20">
        <v>70</v>
      </c>
      <c r="U46" s="20" t="s">
        <v>180</v>
      </c>
      <c r="V46" s="20" t="s">
        <v>171</v>
      </c>
      <c r="W46" s="20">
        <v>0.23</v>
      </c>
      <c r="X46" s="20" t="s">
        <v>181</v>
      </c>
      <c r="Y46" s="20" t="s">
        <v>167</v>
      </c>
      <c r="Z46" s="20" t="s">
        <v>184</v>
      </c>
      <c r="AA46" s="20" t="str">
        <f>A46</f>
        <v>KSBR 30</v>
      </c>
      <c r="AB46" s="20" t="s">
        <v>174</v>
      </c>
      <c r="AC46" s="20" t="s">
        <v>157</v>
      </c>
      <c r="AD46" s="20">
        <v>30.1</v>
      </c>
      <c r="AE46" s="20" t="s">
        <v>184</v>
      </c>
      <c r="AF46" s="20" t="s">
        <v>184</v>
      </c>
      <c r="AG46" s="20" t="s">
        <v>189</v>
      </c>
      <c r="AH46" s="20" t="s">
        <v>177</v>
      </c>
      <c r="AI46" s="20" t="s">
        <v>167</v>
      </c>
      <c r="AJ46" s="22" t="s">
        <v>177</v>
      </c>
      <c r="AK46" s="22" t="s">
        <v>177</v>
      </c>
      <c r="AL46" s="20" t="s">
        <v>184</v>
      </c>
      <c r="AM46" s="20" t="s">
        <v>199</v>
      </c>
      <c r="AN46" s="20" t="s">
        <v>199</v>
      </c>
      <c r="AO46" s="25" t="s">
        <v>200</v>
      </c>
      <c r="AP46" s="20" t="s">
        <v>171</v>
      </c>
    </row>
    <row r="47" spans="1:42" ht="15" x14ac:dyDescent="0.25">
      <c r="A47" s="44"/>
      <c r="C47" s="43"/>
      <c r="D47" s="43"/>
      <c r="E47" s="43"/>
      <c r="F47" s="20"/>
      <c r="G47" s="20"/>
      <c r="H47" s="20"/>
      <c r="I47" s="20"/>
      <c r="J47" s="20"/>
      <c r="K47" s="22"/>
      <c r="L47" s="20"/>
      <c r="M47" s="20"/>
      <c r="N47" s="20"/>
      <c r="O47" s="20"/>
      <c r="P47" s="20"/>
      <c r="Q47" s="20"/>
      <c r="R47" s="20"/>
      <c r="S47" s="20"/>
      <c r="T47" s="22"/>
      <c r="U47" s="20"/>
      <c r="V47" s="20"/>
      <c r="W47" s="22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2"/>
      <c r="AK47" s="22"/>
      <c r="AL47" s="20"/>
      <c r="AM47" s="20"/>
      <c r="AN47" s="20"/>
      <c r="AO47" s="25"/>
      <c r="AP47" s="20"/>
    </row>
    <row r="48" spans="1:42" ht="15" x14ac:dyDescent="0.25">
      <c r="A48" s="44"/>
      <c r="C48" s="43"/>
      <c r="D48" s="43"/>
      <c r="E48" s="43"/>
      <c r="F48" s="20"/>
      <c r="G48" s="20"/>
      <c r="H48" s="20"/>
      <c r="I48" s="20"/>
      <c r="J48" s="20"/>
      <c r="K48" s="22"/>
      <c r="L48" s="20"/>
      <c r="M48" s="20"/>
      <c r="N48" s="20"/>
      <c r="O48" s="20"/>
      <c r="P48" s="20"/>
      <c r="Q48" s="20"/>
      <c r="R48" s="20"/>
      <c r="S48" s="20"/>
      <c r="T48" s="22"/>
      <c r="U48" s="20"/>
      <c r="V48" s="20"/>
      <c r="W48" s="22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2"/>
      <c r="AK48" s="22"/>
      <c r="AL48" s="20"/>
      <c r="AM48" s="20"/>
      <c r="AN48" s="20"/>
      <c r="AO48" s="25"/>
      <c r="AP48" s="20"/>
    </row>
    <row r="49" spans="1:42" ht="15" x14ac:dyDescent="0.25">
      <c r="A49" s="44"/>
      <c r="C49" s="43"/>
      <c r="D49" s="43"/>
      <c r="E49" s="43"/>
      <c r="F49" s="20"/>
      <c r="G49" s="20"/>
      <c r="H49" s="20"/>
      <c r="I49" s="20"/>
      <c r="J49" s="20"/>
      <c r="K49" s="22"/>
      <c r="L49" s="20"/>
      <c r="M49" s="20"/>
      <c r="N49" s="20"/>
      <c r="O49" s="22"/>
      <c r="P49" s="20"/>
      <c r="Q49" s="20"/>
      <c r="R49" s="20"/>
      <c r="S49" s="20"/>
      <c r="T49" s="22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2"/>
      <c r="AK49" s="22"/>
      <c r="AL49" s="20"/>
      <c r="AM49" s="20"/>
      <c r="AN49" s="20"/>
      <c r="AO49" s="25"/>
      <c r="AP49" s="20"/>
    </row>
    <row r="50" spans="1:42" ht="15" x14ac:dyDescent="0.25">
      <c r="A50" s="44"/>
      <c r="C50" s="43"/>
      <c r="D50" s="43"/>
      <c r="E50" s="43"/>
      <c r="F50" s="20"/>
      <c r="G50" s="20"/>
      <c r="H50" s="20"/>
      <c r="I50" s="20"/>
      <c r="J50" s="20"/>
      <c r="K50" s="22"/>
      <c r="L50" s="20"/>
      <c r="M50" s="20"/>
      <c r="N50" s="20"/>
      <c r="O50" s="22"/>
      <c r="P50" s="20"/>
      <c r="Q50" s="20"/>
      <c r="R50" s="20"/>
      <c r="S50" s="20"/>
      <c r="T50" s="22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2"/>
      <c r="AK50" s="22"/>
      <c r="AL50" s="20"/>
      <c r="AM50" s="20"/>
      <c r="AN50" s="20"/>
      <c r="AO50" s="25"/>
      <c r="AP50" s="20"/>
    </row>
    <row r="51" spans="1:42" ht="15" x14ac:dyDescent="0.25">
      <c r="A51" s="44"/>
      <c r="C51" s="43"/>
      <c r="D51" s="43"/>
      <c r="E51" s="43"/>
      <c r="F51" s="20"/>
      <c r="G51" s="20"/>
      <c r="H51" s="20"/>
      <c r="I51" s="20"/>
      <c r="J51" s="20"/>
      <c r="K51" s="22"/>
      <c r="L51" s="20"/>
      <c r="M51" s="20"/>
      <c r="N51" s="20"/>
      <c r="O51" s="22"/>
      <c r="P51" s="20"/>
      <c r="Q51" s="20"/>
      <c r="R51" s="20"/>
      <c r="S51" s="20"/>
      <c r="T51" s="22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2"/>
      <c r="AK51" s="22"/>
      <c r="AL51" s="20"/>
      <c r="AM51" s="20"/>
      <c r="AN51" s="20"/>
      <c r="AO51" s="25"/>
      <c r="AP51" s="20"/>
    </row>
    <row r="52" spans="1:42" ht="15" x14ac:dyDescent="0.25">
      <c r="A52" s="44"/>
      <c r="C52" s="43"/>
      <c r="D52" s="43"/>
      <c r="E52" s="43"/>
      <c r="F52" s="20"/>
      <c r="G52" s="20"/>
      <c r="H52" s="20"/>
      <c r="I52" s="20"/>
      <c r="J52" s="20"/>
      <c r="K52" s="20"/>
      <c r="L52" s="20"/>
      <c r="M52" s="20"/>
      <c r="N52" s="20"/>
      <c r="O52" s="22"/>
      <c r="P52" s="20"/>
      <c r="Q52" s="20"/>
      <c r="R52" s="20"/>
      <c r="S52" s="20"/>
      <c r="T52" s="22"/>
      <c r="U52" s="20"/>
      <c r="V52" s="20"/>
      <c r="W52" s="22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2"/>
      <c r="AK52" s="22"/>
      <c r="AL52" s="20"/>
      <c r="AM52" s="20"/>
      <c r="AN52" s="20"/>
      <c r="AO52" s="25"/>
      <c r="AP52" s="20"/>
    </row>
    <row r="53" spans="1:42" ht="15" x14ac:dyDescent="0.25">
      <c r="A53" s="44"/>
      <c r="C53" s="43"/>
      <c r="D53" s="43"/>
      <c r="E53" s="43"/>
      <c r="F53" s="20"/>
      <c r="G53" s="20"/>
      <c r="H53" s="20"/>
      <c r="I53" s="20"/>
      <c r="J53" s="20"/>
      <c r="K53" s="22"/>
      <c r="L53" s="20"/>
      <c r="M53" s="20"/>
      <c r="N53" s="20"/>
      <c r="O53" s="22"/>
      <c r="P53" s="20"/>
      <c r="Q53" s="20"/>
      <c r="R53" s="20"/>
      <c r="S53" s="20"/>
      <c r="T53" s="22"/>
      <c r="U53" s="20"/>
      <c r="V53" s="20"/>
      <c r="W53" s="22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2"/>
      <c r="AK53" s="22"/>
      <c r="AL53" s="20"/>
      <c r="AM53" s="20"/>
      <c r="AN53" s="20"/>
      <c r="AO53" s="25"/>
      <c r="AP53" s="20"/>
    </row>
    <row r="54" spans="1:42" ht="15" x14ac:dyDescent="0.25">
      <c r="A54" s="44"/>
      <c r="C54" s="43"/>
      <c r="D54" s="43"/>
      <c r="E54" s="43"/>
      <c r="F54" s="20"/>
      <c r="G54" s="20"/>
      <c r="H54" s="20"/>
      <c r="I54" s="20"/>
      <c r="J54" s="20"/>
      <c r="K54" s="22"/>
      <c r="L54" s="20"/>
      <c r="M54" s="20"/>
      <c r="N54" s="20"/>
      <c r="O54" s="20"/>
      <c r="P54" s="20"/>
      <c r="Q54" s="20"/>
      <c r="R54" s="20"/>
      <c r="S54" s="20"/>
      <c r="T54" s="22"/>
      <c r="U54" s="20"/>
      <c r="V54" s="20"/>
      <c r="W54" s="22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2"/>
      <c r="AK54" s="22"/>
      <c r="AL54" s="20"/>
      <c r="AM54" s="20"/>
      <c r="AN54" s="20"/>
      <c r="AO54" s="25"/>
      <c r="AP54" s="20"/>
    </row>
    <row r="55" spans="1:42" ht="15" x14ac:dyDescent="0.25">
      <c r="A55" s="44"/>
      <c r="C55" s="43"/>
      <c r="D55" s="43"/>
      <c r="E55" s="43"/>
      <c r="F55" s="20"/>
      <c r="G55" s="20"/>
      <c r="H55" s="20"/>
      <c r="I55" s="20"/>
      <c r="J55" s="20"/>
      <c r="K55" s="20"/>
      <c r="L55" s="20"/>
      <c r="M55" s="20"/>
      <c r="N55" s="20"/>
      <c r="O55" s="22"/>
      <c r="P55" s="20"/>
      <c r="Q55" s="20"/>
      <c r="R55" s="20"/>
      <c r="S55" s="20"/>
      <c r="T55" s="22"/>
      <c r="U55" s="20"/>
      <c r="V55" s="20"/>
      <c r="W55" s="22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2"/>
      <c r="AK55" s="22"/>
      <c r="AL55" s="20"/>
      <c r="AM55" s="20"/>
      <c r="AN55" s="20"/>
      <c r="AO55" s="25"/>
      <c r="AP55" s="20"/>
    </row>
    <row r="56" spans="1:42" ht="15" x14ac:dyDescent="0.25">
      <c r="A56" s="44"/>
      <c r="C56" s="43"/>
      <c r="D56" s="43"/>
      <c r="E56" s="43"/>
      <c r="F56" s="20"/>
      <c r="G56" s="20"/>
      <c r="H56" s="20"/>
      <c r="I56" s="20"/>
      <c r="J56" s="20"/>
      <c r="K56" s="22"/>
      <c r="L56" s="20"/>
      <c r="M56" s="20"/>
      <c r="N56" s="20"/>
      <c r="O56" s="22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2"/>
      <c r="AK56" s="22"/>
      <c r="AL56" s="20"/>
      <c r="AM56" s="20"/>
      <c r="AN56" s="20"/>
      <c r="AO56" s="25"/>
      <c r="AP56" s="20"/>
    </row>
    <row r="57" spans="1:42" ht="15" x14ac:dyDescent="0.25">
      <c r="A57" s="44"/>
      <c r="C57" s="43"/>
      <c r="D57" s="43"/>
      <c r="E57" s="43"/>
      <c r="F57" s="20"/>
      <c r="G57" s="20"/>
      <c r="H57" s="20"/>
      <c r="I57" s="20"/>
      <c r="J57" s="20"/>
      <c r="K57" s="22"/>
      <c r="L57" s="20"/>
      <c r="M57" s="20"/>
      <c r="N57" s="20"/>
      <c r="O57" s="22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2"/>
      <c r="AK57" s="22"/>
      <c r="AL57" s="20"/>
      <c r="AM57" s="20"/>
      <c r="AN57" s="20"/>
      <c r="AO57" s="25"/>
      <c r="AP57" s="20"/>
    </row>
    <row r="58" spans="1:42" ht="15" x14ac:dyDescent="0.25">
      <c r="A58" s="44"/>
      <c r="C58" s="43"/>
      <c r="D58" s="43"/>
      <c r="E58" s="43"/>
      <c r="F58" s="20"/>
      <c r="G58" s="20"/>
      <c r="H58" s="20"/>
      <c r="I58" s="20"/>
      <c r="J58" s="20"/>
      <c r="K58" s="22"/>
      <c r="L58" s="20"/>
      <c r="M58" s="20"/>
      <c r="N58" s="20"/>
      <c r="O58" s="22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2"/>
      <c r="AK58" s="22"/>
      <c r="AL58" s="20"/>
      <c r="AM58" s="20"/>
      <c r="AN58" s="20"/>
      <c r="AO58" s="25"/>
      <c r="AP58" s="20"/>
    </row>
    <row r="59" spans="1:42" ht="15" x14ac:dyDescent="0.25">
      <c r="A59" s="44"/>
      <c r="C59" s="43"/>
      <c r="D59" s="43"/>
      <c r="E59" s="43"/>
      <c r="F59" s="20"/>
      <c r="G59" s="20"/>
      <c r="H59" s="20"/>
      <c r="I59" s="20"/>
      <c r="J59" s="20"/>
      <c r="K59" s="22"/>
      <c r="L59" s="20"/>
      <c r="M59" s="20"/>
      <c r="N59" s="20"/>
      <c r="O59" s="22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2"/>
      <c r="AK59" s="22"/>
      <c r="AL59" s="20"/>
      <c r="AM59" s="20"/>
      <c r="AN59" s="20"/>
      <c r="AO59" s="25"/>
      <c r="AP59" s="20"/>
    </row>
    <row r="60" spans="1:42" ht="15" x14ac:dyDescent="0.25">
      <c r="A60" s="44"/>
      <c r="C60" s="43"/>
      <c r="D60" s="43"/>
      <c r="E60" s="43"/>
      <c r="F60" s="20"/>
      <c r="G60" s="20"/>
      <c r="H60" s="20"/>
      <c r="I60" s="20"/>
      <c r="J60" s="20"/>
      <c r="K60" s="22"/>
      <c r="L60" s="20"/>
      <c r="M60" s="20"/>
      <c r="N60" s="20"/>
      <c r="O60" s="22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2"/>
      <c r="AK60" s="22"/>
      <c r="AL60" s="20"/>
      <c r="AM60" s="20"/>
      <c r="AN60" s="20"/>
      <c r="AO60" s="25"/>
      <c r="AP60" s="20"/>
    </row>
    <row r="61" spans="1:42" ht="15" x14ac:dyDescent="0.25">
      <c r="A61" s="44"/>
      <c r="C61" s="43"/>
      <c r="D61" s="43"/>
      <c r="E61" s="43"/>
      <c r="F61" s="20"/>
      <c r="G61" s="20"/>
      <c r="H61" s="20"/>
      <c r="I61" s="20"/>
      <c r="J61" s="20"/>
      <c r="K61" s="22"/>
      <c r="L61" s="20"/>
      <c r="M61" s="20"/>
      <c r="N61" s="20"/>
      <c r="O61" s="22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2"/>
      <c r="AE61" s="20"/>
      <c r="AF61" s="20"/>
      <c r="AG61" s="20"/>
      <c r="AH61" s="20"/>
      <c r="AI61" s="20"/>
      <c r="AJ61" s="22"/>
      <c r="AK61" s="22"/>
      <c r="AL61" s="20"/>
      <c r="AM61" s="20"/>
      <c r="AN61" s="20"/>
      <c r="AO61" s="25"/>
      <c r="AP61" s="20"/>
    </row>
    <row r="62" spans="1:42" ht="15" x14ac:dyDescent="0.25">
      <c r="A62" s="44"/>
      <c r="C62" s="43"/>
      <c r="D62" s="43"/>
      <c r="E62" s="43"/>
      <c r="F62" s="20"/>
      <c r="G62" s="20"/>
      <c r="H62" s="20"/>
      <c r="I62" s="20"/>
      <c r="J62" s="20"/>
      <c r="K62" s="22"/>
      <c r="L62" s="20"/>
      <c r="M62" s="20"/>
      <c r="N62" s="20"/>
      <c r="O62" s="22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2"/>
      <c r="AE62" s="20"/>
      <c r="AF62" s="20"/>
      <c r="AG62" s="20"/>
      <c r="AH62" s="20"/>
      <c r="AI62" s="20"/>
      <c r="AJ62" s="22"/>
      <c r="AK62" s="22"/>
      <c r="AL62" s="20"/>
      <c r="AM62" s="20"/>
      <c r="AN62" s="20"/>
      <c r="AO62" s="25"/>
      <c r="AP62" s="20"/>
    </row>
    <row r="63" spans="1:42" ht="15" x14ac:dyDescent="0.25">
      <c r="A63" s="44"/>
      <c r="C63" s="43"/>
      <c r="D63" s="43"/>
      <c r="E63" s="43"/>
      <c r="F63" s="20"/>
      <c r="G63" s="20"/>
      <c r="H63" s="20"/>
      <c r="I63" s="20"/>
      <c r="J63" s="20"/>
      <c r="K63" s="22"/>
      <c r="L63" s="20"/>
      <c r="M63" s="20"/>
      <c r="N63" s="20"/>
      <c r="O63" s="22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2"/>
      <c r="AE63" s="20"/>
      <c r="AF63" s="20"/>
      <c r="AG63" s="20"/>
      <c r="AH63" s="20"/>
      <c r="AI63" s="20"/>
      <c r="AJ63" s="22"/>
      <c r="AK63" s="22"/>
      <c r="AL63" s="20"/>
      <c r="AM63" s="20"/>
      <c r="AN63" s="20"/>
      <c r="AO63" s="25"/>
      <c r="AP63" s="20"/>
    </row>
    <row r="64" spans="1:42" ht="15" x14ac:dyDescent="0.25">
      <c r="A64" s="44"/>
      <c r="C64" s="43"/>
      <c r="D64" s="43"/>
      <c r="E64" s="43"/>
      <c r="F64" s="20"/>
      <c r="G64" s="20"/>
      <c r="H64" s="20"/>
      <c r="I64" s="20"/>
      <c r="J64" s="20"/>
      <c r="K64" s="22"/>
      <c r="L64" s="20"/>
      <c r="M64" s="20"/>
      <c r="N64" s="20"/>
      <c r="O64" s="22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2"/>
      <c r="AE64" s="20"/>
      <c r="AF64" s="20"/>
      <c r="AG64" s="20"/>
      <c r="AH64" s="20"/>
      <c r="AI64" s="20"/>
      <c r="AJ64" s="22"/>
      <c r="AK64" s="22"/>
      <c r="AL64" s="20"/>
      <c r="AM64" s="20"/>
      <c r="AN64" s="20"/>
      <c r="AO64" s="25"/>
      <c r="AP64" s="20"/>
    </row>
    <row r="65" spans="1:42" ht="15" x14ac:dyDescent="0.25">
      <c r="A65" s="44"/>
      <c r="C65" s="43"/>
      <c r="D65" s="43"/>
      <c r="E65" s="43"/>
      <c r="F65" s="20"/>
      <c r="G65" s="20"/>
      <c r="H65" s="20"/>
      <c r="I65" s="20"/>
      <c r="J65" s="20"/>
      <c r="K65" s="22"/>
      <c r="L65" s="20"/>
      <c r="M65" s="20"/>
      <c r="N65" s="20"/>
      <c r="O65" s="22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2"/>
      <c r="AE65" s="20"/>
      <c r="AF65" s="20"/>
      <c r="AG65" s="20"/>
      <c r="AH65" s="20"/>
      <c r="AI65" s="20"/>
      <c r="AJ65" s="22"/>
      <c r="AK65" s="22"/>
      <c r="AL65" s="20"/>
      <c r="AM65" s="20"/>
      <c r="AN65" s="20"/>
      <c r="AO65" s="25"/>
      <c r="AP65" s="20"/>
    </row>
    <row r="66" spans="1:42" ht="15" x14ac:dyDescent="0.25">
      <c r="A66" s="44"/>
      <c r="C66" s="43"/>
      <c r="D66" s="43"/>
      <c r="E66" s="43"/>
      <c r="F66" s="20"/>
      <c r="G66" s="20"/>
      <c r="H66" s="20"/>
      <c r="I66" s="20"/>
      <c r="J66" s="20"/>
      <c r="K66" s="22"/>
      <c r="L66" s="20"/>
      <c r="M66" s="20"/>
      <c r="N66" s="20"/>
      <c r="O66" s="22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2"/>
      <c r="AE66" s="20"/>
      <c r="AF66" s="20"/>
      <c r="AG66" s="20"/>
      <c r="AH66" s="20"/>
      <c r="AI66" s="20"/>
      <c r="AJ66" s="22"/>
      <c r="AK66" s="22"/>
      <c r="AL66" s="20"/>
      <c r="AM66" s="20"/>
      <c r="AN66" s="20"/>
      <c r="AO66" s="25"/>
      <c r="AP66" s="20"/>
    </row>
    <row r="67" spans="1:42" ht="15" x14ac:dyDescent="0.25">
      <c r="A67" s="44"/>
      <c r="C67" s="43"/>
      <c r="D67" s="43"/>
      <c r="E67" s="43"/>
      <c r="F67" s="20"/>
      <c r="G67" s="20"/>
      <c r="H67" s="20"/>
      <c r="I67" s="20"/>
      <c r="J67" s="20"/>
      <c r="K67" s="22"/>
      <c r="L67" s="20"/>
      <c r="M67" s="20"/>
      <c r="N67" s="20"/>
      <c r="O67" s="22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2"/>
      <c r="AE67" s="20"/>
      <c r="AF67" s="20"/>
      <c r="AG67" s="20"/>
      <c r="AH67" s="20"/>
      <c r="AI67" s="20"/>
      <c r="AJ67" s="22"/>
      <c r="AK67" s="22"/>
      <c r="AL67" s="20"/>
      <c r="AM67" s="20"/>
      <c r="AN67" s="20"/>
      <c r="AO67" s="25"/>
      <c r="AP67" s="20"/>
    </row>
    <row r="68" spans="1:42" ht="15" x14ac:dyDescent="0.25">
      <c r="A68" s="44"/>
      <c r="C68" s="43"/>
      <c r="D68" s="43"/>
      <c r="E68" s="43"/>
      <c r="F68" s="20"/>
      <c r="G68" s="20"/>
      <c r="H68" s="20"/>
      <c r="I68" s="20"/>
      <c r="J68" s="20"/>
      <c r="K68" s="22"/>
      <c r="L68" s="20"/>
      <c r="M68" s="20"/>
      <c r="N68" s="20"/>
      <c r="O68" s="22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2"/>
      <c r="AE68" s="20"/>
      <c r="AF68" s="20"/>
      <c r="AG68" s="20"/>
      <c r="AH68" s="20"/>
      <c r="AI68" s="20"/>
      <c r="AJ68" s="22"/>
      <c r="AK68" s="22"/>
      <c r="AL68" s="20"/>
      <c r="AM68" s="20"/>
      <c r="AN68" s="20"/>
      <c r="AO68" s="25"/>
      <c r="AP68" s="20"/>
    </row>
    <row r="69" spans="1:42" ht="15" x14ac:dyDescent="0.25">
      <c r="A69" s="44"/>
      <c r="C69" s="43"/>
      <c r="D69" s="43"/>
      <c r="E69" s="43"/>
      <c r="F69" s="20"/>
      <c r="G69" s="20"/>
      <c r="H69" s="20"/>
      <c r="I69" s="20"/>
      <c r="J69" s="20"/>
      <c r="K69" s="22"/>
      <c r="L69" s="20"/>
      <c r="M69" s="20"/>
      <c r="N69" s="20"/>
      <c r="O69" s="22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2"/>
      <c r="AE69" s="20"/>
      <c r="AF69" s="20"/>
      <c r="AG69" s="20"/>
      <c r="AH69" s="20"/>
      <c r="AI69" s="20"/>
      <c r="AJ69" s="22"/>
      <c r="AK69" s="22"/>
      <c r="AL69" s="20"/>
      <c r="AM69" s="20"/>
      <c r="AN69" s="20"/>
      <c r="AO69" s="25"/>
      <c r="AP69" s="20"/>
    </row>
    <row r="70" spans="1:42" ht="15" x14ac:dyDescent="0.25">
      <c r="A70" s="44"/>
      <c r="C70" s="43"/>
      <c r="D70" s="43"/>
      <c r="E70" s="43"/>
      <c r="F70" s="20"/>
      <c r="G70" s="20"/>
      <c r="H70" s="20"/>
      <c r="I70" s="20"/>
      <c r="J70" s="20"/>
      <c r="K70" s="22"/>
      <c r="L70" s="20"/>
      <c r="M70" s="20"/>
      <c r="N70" s="20"/>
      <c r="O70" s="22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2"/>
      <c r="AE70" s="20"/>
      <c r="AF70" s="20"/>
      <c r="AG70" s="20"/>
      <c r="AH70" s="20"/>
      <c r="AI70" s="20"/>
      <c r="AJ70" s="22"/>
      <c r="AK70" s="22"/>
      <c r="AL70" s="20"/>
      <c r="AM70" s="20"/>
      <c r="AN70" s="20"/>
      <c r="AO70" s="25"/>
      <c r="AP70" s="20"/>
    </row>
    <row r="71" spans="1:42" ht="15" x14ac:dyDescent="0.25">
      <c r="A71" s="44"/>
      <c r="C71" s="43"/>
      <c r="D71" s="43"/>
      <c r="E71" s="43"/>
      <c r="F71" s="20"/>
      <c r="G71" s="20"/>
      <c r="H71" s="20"/>
      <c r="I71" s="20"/>
      <c r="J71" s="20"/>
      <c r="K71" s="22"/>
      <c r="L71" s="20"/>
      <c r="M71" s="20"/>
      <c r="N71" s="20"/>
      <c r="O71" s="22"/>
      <c r="P71" s="20"/>
      <c r="Q71" s="20"/>
      <c r="R71" s="20"/>
      <c r="S71" s="20"/>
      <c r="T71" s="22"/>
      <c r="U71" s="20"/>
      <c r="V71" s="20"/>
      <c r="W71" s="22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2"/>
      <c r="AK71" s="22"/>
      <c r="AL71" s="20"/>
      <c r="AM71" s="20"/>
      <c r="AN71" s="20"/>
      <c r="AO71" s="25"/>
      <c r="AP71" s="20"/>
    </row>
    <row r="72" spans="1:42" ht="15" x14ac:dyDescent="0.25">
      <c r="A72" s="44"/>
      <c r="C72" s="43"/>
      <c r="D72" s="43"/>
      <c r="E72" s="43"/>
      <c r="F72" s="20"/>
      <c r="G72" s="20"/>
      <c r="H72" s="20"/>
      <c r="I72" s="20"/>
      <c r="J72" s="20"/>
      <c r="K72" s="22"/>
      <c r="L72" s="20"/>
      <c r="M72" s="20"/>
      <c r="N72" s="20"/>
      <c r="O72" s="22"/>
      <c r="P72" s="20"/>
      <c r="Q72" s="20"/>
      <c r="R72" s="20"/>
      <c r="S72" s="20"/>
      <c r="T72" s="22"/>
      <c r="U72" s="20"/>
      <c r="V72" s="20"/>
      <c r="W72" s="22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2"/>
      <c r="AK72" s="22"/>
      <c r="AL72" s="20"/>
      <c r="AM72" s="20"/>
      <c r="AN72" s="20"/>
      <c r="AO72" s="25"/>
      <c r="AP72" s="20"/>
    </row>
    <row r="73" spans="1:42" ht="15" x14ac:dyDescent="0.25">
      <c r="A73" s="44"/>
      <c r="C73" s="43"/>
      <c r="D73" s="43"/>
      <c r="E73" s="43"/>
      <c r="F73" s="20"/>
      <c r="G73" s="20"/>
      <c r="H73" s="20"/>
      <c r="I73" s="20"/>
      <c r="J73" s="20"/>
      <c r="K73" s="22"/>
      <c r="L73" s="20"/>
      <c r="M73" s="20"/>
      <c r="N73" s="20"/>
      <c r="O73" s="22"/>
      <c r="P73" s="20"/>
      <c r="Q73" s="20"/>
      <c r="R73" s="20"/>
      <c r="S73" s="20"/>
      <c r="T73" s="22"/>
      <c r="U73" s="20"/>
      <c r="V73" s="20"/>
      <c r="W73" s="22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2"/>
      <c r="AK73" s="22"/>
      <c r="AL73" s="20"/>
      <c r="AM73" s="20"/>
      <c r="AN73" s="20"/>
      <c r="AO73" s="25"/>
      <c r="AP73" s="20"/>
    </row>
    <row r="74" spans="1:42" ht="15" x14ac:dyDescent="0.25">
      <c r="A74" s="44"/>
      <c r="C74" s="43"/>
      <c r="D74" s="43"/>
      <c r="E74" s="43"/>
      <c r="F74" s="20"/>
      <c r="G74" s="20"/>
      <c r="H74" s="20"/>
      <c r="I74" s="20"/>
      <c r="J74" s="20"/>
      <c r="K74" s="22"/>
      <c r="L74" s="20"/>
      <c r="M74" s="20"/>
      <c r="N74" s="20"/>
      <c r="O74" s="22"/>
      <c r="P74" s="20"/>
      <c r="Q74" s="20"/>
      <c r="R74" s="20"/>
      <c r="S74" s="20"/>
      <c r="T74" s="22"/>
      <c r="U74" s="20"/>
      <c r="V74" s="20"/>
      <c r="W74" s="22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2"/>
      <c r="AK74" s="22"/>
      <c r="AL74" s="20"/>
      <c r="AM74" s="20"/>
      <c r="AN74" s="20"/>
      <c r="AO74" s="25"/>
      <c r="AP74" s="20"/>
    </row>
    <row r="75" spans="1:42" ht="15" x14ac:dyDescent="0.25">
      <c r="A75" s="44"/>
      <c r="C75" s="43"/>
      <c r="D75" s="43"/>
      <c r="E75" s="43"/>
      <c r="F75" s="20"/>
      <c r="G75" s="20"/>
      <c r="H75" s="20"/>
      <c r="I75" s="20"/>
      <c r="J75" s="20"/>
      <c r="K75" s="22"/>
      <c r="L75" s="20"/>
      <c r="M75" s="20"/>
      <c r="N75" s="20"/>
      <c r="O75" s="22"/>
      <c r="P75" s="20"/>
      <c r="Q75" s="20"/>
      <c r="R75" s="20"/>
      <c r="S75" s="20"/>
      <c r="T75" s="22"/>
      <c r="U75" s="20"/>
      <c r="V75" s="20"/>
      <c r="W75" s="22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2"/>
      <c r="AK75" s="22"/>
      <c r="AL75" s="20"/>
      <c r="AM75" s="20"/>
      <c r="AN75" s="20"/>
      <c r="AO75" s="25"/>
      <c r="AP75" s="20"/>
    </row>
    <row r="76" spans="1:42" ht="15" x14ac:dyDescent="0.25">
      <c r="A76" s="44"/>
      <c r="C76" s="43"/>
      <c r="D76" s="43"/>
      <c r="E76" s="43"/>
      <c r="F76" s="20"/>
      <c r="G76" s="20"/>
      <c r="H76" s="20"/>
      <c r="I76" s="20"/>
      <c r="J76" s="20"/>
      <c r="K76" s="22"/>
      <c r="L76" s="20"/>
      <c r="M76" s="20"/>
      <c r="N76" s="20"/>
      <c r="O76" s="22"/>
      <c r="P76" s="20"/>
      <c r="Q76" s="20"/>
      <c r="R76" s="20"/>
      <c r="S76" s="20"/>
      <c r="T76" s="22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2"/>
      <c r="AK76" s="22"/>
      <c r="AL76" s="20"/>
      <c r="AM76" s="20"/>
      <c r="AN76" s="20"/>
      <c r="AO76" s="25"/>
      <c r="AP76" s="20"/>
    </row>
    <row r="77" spans="1:42" ht="15" x14ac:dyDescent="0.25">
      <c r="A77" s="44"/>
      <c r="C77" s="43"/>
      <c r="D77" s="43"/>
      <c r="E77" s="43"/>
      <c r="F77" s="20"/>
      <c r="G77" s="20"/>
      <c r="H77" s="20"/>
      <c r="I77" s="20"/>
      <c r="J77" s="20"/>
      <c r="K77" s="22"/>
      <c r="L77" s="20"/>
      <c r="M77" s="20"/>
      <c r="N77" s="20"/>
      <c r="O77" s="22"/>
      <c r="P77" s="20"/>
      <c r="Q77" s="20"/>
      <c r="R77" s="20"/>
      <c r="S77" s="20"/>
      <c r="T77" s="22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2"/>
      <c r="AK77" s="22"/>
      <c r="AL77" s="20"/>
      <c r="AM77" s="20"/>
      <c r="AN77" s="20"/>
      <c r="AO77" s="25"/>
      <c r="AP77" s="20"/>
    </row>
    <row r="78" spans="1:42" ht="15" x14ac:dyDescent="0.25">
      <c r="A78" s="44"/>
      <c r="C78" s="43"/>
      <c r="D78" s="43"/>
      <c r="E78" s="43"/>
      <c r="F78" s="20"/>
      <c r="G78" s="20"/>
      <c r="H78" s="20"/>
      <c r="I78" s="20"/>
      <c r="J78" s="20"/>
      <c r="K78" s="22"/>
      <c r="L78" s="20"/>
      <c r="M78" s="20"/>
      <c r="N78" s="20"/>
      <c r="O78" s="22"/>
      <c r="P78" s="20"/>
      <c r="Q78" s="20"/>
      <c r="R78" s="20"/>
      <c r="S78" s="20"/>
      <c r="T78" s="22"/>
      <c r="U78" s="20"/>
      <c r="V78" s="20"/>
      <c r="W78" s="22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2"/>
      <c r="AK78" s="22"/>
      <c r="AL78" s="20"/>
      <c r="AM78" s="20"/>
      <c r="AN78" s="20"/>
      <c r="AO78" s="25"/>
      <c r="AP78" s="20"/>
    </row>
    <row r="79" spans="1:42" ht="15" x14ac:dyDescent="0.25">
      <c r="A79" s="44"/>
      <c r="C79" s="43"/>
      <c r="D79" s="43"/>
      <c r="E79" s="43"/>
      <c r="F79" s="20"/>
      <c r="G79" s="20"/>
      <c r="H79" s="20"/>
      <c r="I79" s="20"/>
      <c r="J79" s="20"/>
      <c r="K79" s="22"/>
      <c r="L79" s="20"/>
      <c r="M79" s="20"/>
      <c r="N79" s="20"/>
      <c r="O79" s="22"/>
      <c r="P79" s="20"/>
      <c r="Q79" s="20"/>
      <c r="R79" s="20"/>
      <c r="S79" s="20"/>
      <c r="T79" s="22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2"/>
      <c r="AK79" s="22"/>
      <c r="AL79" s="20"/>
      <c r="AM79" s="20"/>
      <c r="AN79" s="20"/>
      <c r="AO79" s="25"/>
      <c r="AP79" s="20"/>
    </row>
    <row r="80" spans="1:42" ht="15" x14ac:dyDescent="0.25">
      <c r="A80" s="44"/>
      <c r="C80" s="43"/>
      <c r="D80" s="43"/>
      <c r="E80" s="43"/>
      <c r="F80" s="20"/>
      <c r="G80" s="20"/>
      <c r="H80" s="20"/>
      <c r="I80" s="20"/>
      <c r="J80" s="20"/>
      <c r="K80" s="22"/>
      <c r="L80" s="20"/>
      <c r="M80" s="20"/>
      <c r="N80" s="20"/>
      <c r="O80" s="22"/>
      <c r="P80" s="20"/>
      <c r="Q80" s="20"/>
      <c r="R80" s="20"/>
      <c r="S80" s="20"/>
      <c r="T80" s="22"/>
      <c r="U80" s="20"/>
      <c r="V80" s="20"/>
      <c r="W80" s="22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2"/>
      <c r="AK80" s="22"/>
      <c r="AL80" s="20"/>
      <c r="AM80" s="20"/>
      <c r="AN80" s="20"/>
      <c r="AO80" s="25"/>
      <c r="AP80" s="20"/>
    </row>
    <row r="81" spans="1:42" ht="15" x14ac:dyDescent="0.25">
      <c r="A81" s="44"/>
      <c r="C81" s="43"/>
      <c r="D81" s="43"/>
      <c r="E81" s="43"/>
      <c r="F81" s="20"/>
      <c r="G81" s="20"/>
      <c r="H81" s="20"/>
      <c r="I81" s="20"/>
      <c r="J81" s="20"/>
      <c r="K81" s="22"/>
      <c r="L81" s="20"/>
      <c r="M81" s="20"/>
      <c r="N81" s="20"/>
      <c r="O81" s="22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2"/>
      <c r="AK81" s="22"/>
      <c r="AL81" s="20"/>
      <c r="AM81" s="20"/>
      <c r="AN81" s="20"/>
      <c r="AO81" s="25"/>
      <c r="AP81" s="20"/>
    </row>
    <row r="82" spans="1:42" ht="15" x14ac:dyDescent="0.25">
      <c r="A82" s="44"/>
      <c r="C82" s="43"/>
      <c r="D82" s="43"/>
      <c r="E82" s="43"/>
      <c r="F82" s="20"/>
      <c r="G82" s="20"/>
      <c r="H82" s="20"/>
      <c r="I82" s="20"/>
      <c r="J82" s="20"/>
      <c r="K82" s="22"/>
      <c r="L82" s="20"/>
      <c r="M82" s="20"/>
      <c r="N82" s="20"/>
      <c r="O82" s="22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2"/>
      <c r="AK82" s="22"/>
      <c r="AL82" s="20"/>
      <c r="AM82" s="20"/>
      <c r="AN82" s="20"/>
      <c r="AO82" s="25"/>
      <c r="AP82" s="20"/>
    </row>
    <row r="83" spans="1:42" ht="15" x14ac:dyDescent="0.25">
      <c r="A83" s="44"/>
      <c r="C83" s="43"/>
      <c r="D83" s="43"/>
      <c r="E83" s="43"/>
      <c r="F83" s="20"/>
      <c r="G83" s="20"/>
      <c r="H83" s="20"/>
      <c r="I83" s="20"/>
      <c r="J83" s="20"/>
      <c r="K83" s="22"/>
      <c r="L83" s="20"/>
      <c r="M83" s="20"/>
      <c r="N83" s="20"/>
      <c r="O83" s="22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2"/>
      <c r="AK83" s="22"/>
      <c r="AL83" s="20"/>
      <c r="AM83" s="20"/>
      <c r="AN83" s="20"/>
      <c r="AO83" s="25"/>
      <c r="AP83" s="20"/>
    </row>
    <row r="84" spans="1:42" ht="15" x14ac:dyDescent="0.25">
      <c r="A84" s="44"/>
      <c r="C84" s="43"/>
      <c r="D84" s="43"/>
      <c r="E84" s="43"/>
      <c r="F84" s="20"/>
      <c r="G84" s="20"/>
      <c r="H84" s="20"/>
      <c r="I84" s="20"/>
      <c r="J84" s="20"/>
      <c r="K84" s="22"/>
      <c r="L84" s="20"/>
      <c r="M84" s="20"/>
      <c r="N84" s="20"/>
      <c r="O84" s="22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2"/>
      <c r="AK84" s="22"/>
      <c r="AL84" s="20"/>
      <c r="AM84" s="20"/>
      <c r="AN84" s="20"/>
      <c r="AO84" s="25"/>
      <c r="AP84" s="20"/>
    </row>
    <row r="85" spans="1:42" ht="15" x14ac:dyDescent="0.25">
      <c r="A85" s="44"/>
      <c r="C85" s="43"/>
      <c r="D85" s="43"/>
      <c r="E85" s="43"/>
      <c r="F85" s="20"/>
      <c r="G85" s="20"/>
      <c r="H85" s="20"/>
      <c r="I85" s="20"/>
      <c r="J85" s="20"/>
      <c r="K85" s="22"/>
      <c r="L85" s="20"/>
      <c r="M85" s="20"/>
      <c r="N85" s="20"/>
      <c r="O85" s="22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2"/>
      <c r="AK85" s="22"/>
      <c r="AL85" s="20"/>
      <c r="AM85" s="20"/>
      <c r="AN85" s="20"/>
      <c r="AO85" s="25"/>
      <c r="AP85" s="20"/>
    </row>
    <row r="86" spans="1:42" ht="15" x14ac:dyDescent="0.25">
      <c r="A86" s="44"/>
      <c r="C86" s="43"/>
      <c r="D86" s="43"/>
      <c r="E86" s="43"/>
      <c r="F86" s="20"/>
      <c r="G86" s="20"/>
      <c r="H86" s="20"/>
      <c r="I86" s="20"/>
      <c r="J86" s="20"/>
      <c r="K86" s="22"/>
      <c r="L86" s="20"/>
      <c r="M86" s="20"/>
      <c r="N86" s="20"/>
      <c r="O86" s="22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2"/>
      <c r="AK86" s="22"/>
      <c r="AL86" s="20"/>
      <c r="AM86" s="20"/>
      <c r="AN86" s="20"/>
      <c r="AO86" s="25"/>
      <c r="AP86" s="20"/>
    </row>
    <row r="87" spans="1:42" ht="15" x14ac:dyDescent="0.25">
      <c r="A87" s="44"/>
      <c r="C87" s="43"/>
      <c r="D87" s="43"/>
      <c r="E87" s="43"/>
      <c r="F87" s="20"/>
      <c r="G87" s="20"/>
      <c r="H87" s="20"/>
      <c r="I87" s="20"/>
      <c r="J87" s="20"/>
      <c r="K87" s="22"/>
      <c r="L87" s="20"/>
      <c r="M87" s="20"/>
      <c r="N87" s="20"/>
      <c r="O87" s="22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2"/>
      <c r="AK87" s="22"/>
      <c r="AL87" s="20"/>
      <c r="AM87" s="20"/>
      <c r="AN87" s="20"/>
      <c r="AO87" s="25"/>
      <c r="AP87" s="20"/>
    </row>
    <row r="88" spans="1:42" ht="15" x14ac:dyDescent="0.25">
      <c r="A88" s="44"/>
      <c r="C88" s="43"/>
      <c r="D88" s="43"/>
      <c r="E88" s="43"/>
      <c r="F88" s="20"/>
      <c r="G88" s="20"/>
      <c r="H88" s="20"/>
      <c r="I88" s="20"/>
      <c r="J88" s="20"/>
      <c r="K88" s="22"/>
      <c r="L88" s="20"/>
      <c r="M88" s="20"/>
      <c r="N88" s="20"/>
      <c r="O88" s="22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2"/>
      <c r="AK88" s="22"/>
      <c r="AL88" s="20"/>
      <c r="AM88" s="20"/>
      <c r="AN88" s="20"/>
      <c r="AO88" s="25"/>
      <c r="AP88" s="20"/>
    </row>
    <row r="89" spans="1:42" ht="15" x14ac:dyDescent="0.25">
      <c r="A89" s="44"/>
      <c r="C89" s="43"/>
      <c r="D89" s="43"/>
      <c r="E89" s="43"/>
      <c r="F89" s="20"/>
      <c r="G89" s="20"/>
      <c r="H89" s="20"/>
      <c r="I89" s="20"/>
      <c r="J89" s="20"/>
      <c r="K89" s="22"/>
      <c r="L89" s="20"/>
      <c r="M89" s="20"/>
      <c r="N89" s="20"/>
      <c r="O89" s="22"/>
      <c r="P89" s="20"/>
      <c r="Q89" s="20"/>
      <c r="R89" s="20"/>
      <c r="S89" s="20"/>
      <c r="T89" s="22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2"/>
      <c r="AK89" s="22"/>
      <c r="AL89" s="20"/>
      <c r="AM89" s="20"/>
      <c r="AN89" s="20"/>
      <c r="AO89" s="25"/>
      <c r="AP89" s="20"/>
    </row>
    <row r="90" spans="1:42" ht="15" x14ac:dyDescent="0.25">
      <c r="A90" s="44"/>
      <c r="C90" s="43"/>
      <c r="D90" s="43"/>
      <c r="E90" s="43"/>
      <c r="F90" s="20"/>
      <c r="G90" s="20"/>
      <c r="H90" s="20"/>
      <c r="I90" s="20"/>
      <c r="J90" s="20"/>
      <c r="K90" s="22"/>
      <c r="L90" s="20"/>
      <c r="M90" s="20"/>
      <c r="N90" s="20"/>
      <c r="O90" s="22"/>
      <c r="P90" s="20"/>
      <c r="Q90" s="20"/>
      <c r="R90" s="20"/>
      <c r="S90" s="20"/>
      <c r="T90" s="22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2"/>
      <c r="AK90" s="22"/>
      <c r="AL90" s="20"/>
      <c r="AM90" s="20"/>
      <c r="AN90" s="20"/>
      <c r="AO90" s="25"/>
      <c r="AP90" s="20"/>
    </row>
    <row r="91" spans="1:42" ht="15" x14ac:dyDescent="0.25">
      <c r="A91" s="44"/>
      <c r="C91" s="43"/>
      <c r="D91" s="43"/>
      <c r="E91" s="43"/>
      <c r="F91" s="20"/>
      <c r="G91" s="20"/>
      <c r="H91" s="20"/>
      <c r="I91" s="20"/>
      <c r="J91" s="20"/>
      <c r="K91" s="22"/>
      <c r="L91" s="20"/>
      <c r="M91" s="20"/>
      <c r="N91" s="20"/>
      <c r="O91" s="22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2"/>
      <c r="AK91" s="22"/>
      <c r="AL91" s="20"/>
      <c r="AM91" s="20"/>
      <c r="AN91" s="20"/>
      <c r="AO91" s="25"/>
      <c r="AP91" s="20"/>
    </row>
    <row r="92" spans="1:42" ht="15" x14ac:dyDescent="0.25">
      <c r="A92" s="44"/>
      <c r="C92" s="43"/>
      <c r="D92" s="43"/>
      <c r="E92" s="43"/>
      <c r="F92" s="20"/>
      <c r="G92" s="20"/>
      <c r="H92" s="20"/>
      <c r="I92" s="20"/>
      <c r="J92" s="20"/>
      <c r="K92" s="22"/>
      <c r="L92" s="20"/>
      <c r="M92" s="20"/>
      <c r="N92" s="20"/>
      <c r="O92" s="22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2"/>
      <c r="AK92" s="22"/>
      <c r="AL92" s="20"/>
      <c r="AM92" s="20"/>
      <c r="AN92" s="20"/>
      <c r="AO92" s="25"/>
      <c r="AP92" s="20"/>
    </row>
    <row r="93" spans="1:42" ht="15" x14ac:dyDescent="0.25">
      <c r="A93" s="44"/>
      <c r="C93" s="43"/>
      <c r="D93" s="43"/>
      <c r="E93" s="43"/>
      <c r="F93" s="20"/>
      <c r="G93" s="20"/>
      <c r="H93" s="20"/>
      <c r="I93" s="20"/>
      <c r="J93" s="20"/>
      <c r="K93" s="22"/>
      <c r="L93" s="20"/>
      <c r="M93" s="20"/>
      <c r="N93" s="20"/>
      <c r="O93" s="22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2"/>
      <c r="AK93" s="22"/>
      <c r="AL93" s="20"/>
      <c r="AM93" s="20"/>
      <c r="AN93" s="20"/>
      <c r="AO93" s="25"/>
      <c r="AP93" s="20"/>
    </row>
    <row r="94" spans="1:42" ht="15" x14ac:dyDescent="0.25">
      <c r="A94" s="44"/>
      <c r="C94" s="43"/>
      <c r="D94" s="43"/>
      <c r="E94" s="43"/>
      <c r="F94" s="20"/>
      <c r="G94" s="20"/>
      <c r="H94" s="20"/>
      <c r="I94" s="20"/>
      <c r="J94" s="20"/>
      <c r="K94" s="22"/>
      <c r="L94" s="20"/>
      <c r="M94" s="20"/>
      <c r="N94" s="20"/>
      <c r="O94" s="22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2"/>
      <c r="AK94" s="22"/>
      <c r="AL94" s="20"/>
      <c r="AM94" s="20"/>
      <c r="AN94" s="20"/>
      <c r="AO94" s="25"/>
      <c r="AP94" s="20"/>
    </row>
    <row r="95" spans="1:42" ht="15" x14ac:dyDescent="0.25">
      <c r="A95" s="44"/>
      <c r="C95" s="43"/>
      <c r="D95" s="43"/>
      <c r="E95" s="43"/>
      <c r="F95" s="20"/>
      <c r="G95" s="20"/>
      <c r="H95" s="20"/>
      <c r="I95" s="20"/>
      <c r="J95" s="20"/>
      <c r="K95" s="22"/>
      <c r="L95" s="20"/>
      <c r="M95" s="20"/>
      <c r="N95" s="20"/>
      <c r="O95" s="22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2"/>
      <c r="AK95" s="22"/>
      <c r="AL95" s="20"/>
      <c r="AM95" s="20"/>
      <c r="AN95" s="20"/>
      <c r="AO95" s="25"/>
      <c r="AP95" s="20"/>
    </row>
    <row r="96" spans="1:42" ht="15" x14ac:dyDescent="0.25">
      <c r="AJ96" s="22"/>
      <c r="AK96" s="20"/>
      <c r="AL96" s="20"/>
      <c r="AM96" s="20"/>
      <c r="AN96" s="25"/>
      <c r="AO96" s="25"/>
    </row>
    <row r="97" spans="39:39" x14ac:dyDescent="0.2">
      <c r="AM97" s="1"/>
    </row>
    <row r="98" spans="39:39" x14ac:dyDescent="0.2">
      <c r="AM98" s="1"/>
    </row>
    <row r="104" spans="39:39" x14ac:dyDescent="0.2">
      <c r="AM104" s="1"/>
    </row>
    <row r="105" spans="39:39" x14ac:dyDescent="0.2">
      <c r="AM105" s="1"/>
    </row>
    <row r="106" spans="39:39" x14ac:dyDescent="0.2">
      <c r="AM106" s="1"/>
    </row>
    <row r="107" spans="39:39" x14ac:dyDescent="0.2">
      <c r="AM107" s="1"/>
    </row>
  </sheetData>
  <autoFilter ref="A5:AO5">
    <sortState ref="A6:AO95">
      <sortCondition ref="B5"/>
    </sortState>
  </autoFilter>
  <mergeCells count="3">
    <mergeCell ref="B3:W3"/>
    <mergeCell ref="AD3:AO3"/>
    <mergeCell ref="AS3:AW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Z107"/>
  <sheetViews>
    <sheetView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4" width="38.140625" customWidth="1"/>
    <col min="25" max="25" width="43.28515625" customWidth="1"/>
    <col min="26" max="28" width="63.28515625" customWidth="1"/>
    <col min="29" max="29" width="8.7109375" customWidth="1"/>
    <col min="30" max="30" width="14.140625" customWidth="1"/>
    <col min="31" max="31" width="24" customWidth="1"/>
    <col min="32" max="32" width="40.5703125" customWidth="1"/>
    <col min="33" max="33" width="32.85546875" customWidth="1"/>
    <col min="34" max="34" width="67" customWidth="1"/>
    <col min="35" max="35" width="18.28515625" customWidth="1"/>
    <col min="36" max="36" width="31.42578125" customWidth="1"/>
    <col min="37" max="37" width="23.7109375" customWidth="1"/>
    <col min="38" max="38" width="16.5703125" customWidth="1"/>
    <col min="39" max="39" width="24.7109375" customWidth="1"/>
    <col min="40" max="40" width="23.42578125" customWidth="1"/>
    <col min="41" max="41" width="46.140625" customWidth="1"/>
    <col min="42" max="42" width="68.7109375" customWidth="1"/>
    <col min="43" max="43" width="8.7109375" customWidth="1"/>
    <col min="44" max="44" width="28.5703125" customWidth="1"/>
    <col min="45" max="45" width="8.5703125" customWidth="1"/>
    <col min="46" max="46" width="42.140625" customWidth="1"/>
    <col min="47" max="47" width="22.5703125" customWidth="1"/>
    <col min="48" max="48" width="42.140625" customWidth="1"/>
    <col min="49" max="49" width="10.28515625" customWidth="1"/>
  </cols>
  <sheetData>
    <row r="1" spans="1:52" ht="15" x14ac:dyDescent="0.25">
      <c r="B1" s="2" t="s">
        <v>18</v>
      </c>
      <c r="C1" s="3"/>
      <c r="D1" s="3"/>
      <c r="E1" s="3"/>
      <c r="F1" s="3"/>
      <c r="G1" s="3"/>
      <c r="H1" s="3"/>
      <c r="I1" s="4"/>
      <c r="J1" s="4"/>
    </row>
    <row r="2" spans="1:52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 s="2">
        <v>1</v>
      </c>
      <c r="AB2" s="2">
        <v>2</v>
      </c>
      <c r="AC2" s="2">
        <v>3</v>
      </c>
      <c r="AD2" s="2">
        <v>4</v>
      </c>
      <c r="AE2" s="2">
        <v>5</v>
      </c>
      <c r="AF2" s="2">
        <v>6</v>
      </c>
      <c r="AG2" s="2">
        <v>7</v>
      </c>
      <c r="AH2" s="2">
        <v>8</v>
      </c>
      <c r="AI2" s="2">
        <v>9</v>
      </c>
      <c r="AJ2" s="2">
        <v>10</v>
      </c>
      <c r="AK2" s="2">
        <v>11</v>
      </c>
      <c r="AL2" s="2">
        <v>12</v>
      </c>
      <c r="AM2" s="2">
        <v>13</v>
      </c>
      <c r="AN2" s="2">
        <v>14</v>
      </c>
      <c r="AO2" s="2">
        <v>15</v>
      </c>
      <c r="AP2" s="2">
        <v>16</v>
      </c>
      <c r="AQ2" s="2">
        <v>17</v>
      </c>
      <c r="AR2" s="2">
        <v>18</v>
      </c>
      <c r="AS2" s="2">
        <v>19</v>
      </c>
      <c r="AT2" s="2">
        <v>20</v>
      </c>
      <c r="AU2" s="2">
        <v>21</v>
      </c>
      <c r="AV2" s="2">
        <v>22</v>
      </c>
      <c r="AW2" s="2">
        <v>23</v>
      </c>
      <c r="AX2" s="2">
        <v>24</v>
      </c>
      <c r="AY2" s="2">
        <v>25</v>
      </c>
      <c r="AZ2" s="2">
        <v>26</v>
      </c>
    </row>
    <row r="3" spans="1:52" ht="15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1"/>
      <c r="Y3" s="5"/>
      <c r="Z3" s="5"/>
      <c r="AA3" s="31"/>
      <c r="AB3" s="31"/>
      <c r="AC3" s="5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R3" s="6"/>
      <c r="AT3" s="37"/>
      <c r="AU3" s="37"/>
      <c r="AV3" s="37"/>
      <c r="AW3" s="37"/>
      <c r="AX3" s="37"/>
    </row>
    <row r="4" spans="1:52" ht="15" x14ac:dyDescent="0.25">
      <c r="A4" s="7" t="s">
        <v>20</v>
      </c>
      <c r="B4" s="4" t="s">
        <v>19</v>
      </c>
      <c r="C4" s="4" t="s">
        <v>79</v>
      </c>
      <c r="D4" s="4" t="s">
        <v>22</v>
      </c>
      <c r="E4" s="4" t="s">
        <v>87</v>
      </c>
      <c r="F4" s="4" t="s">
        <v>21</v>
      </c>
      <c r="G4" s="4" t="s">
        <v>89</v>
      </c>
      <c r="H4" s="4" t="s">
        <v>96</v>
      </c>
      <c r="I4" s="4" t="s">
        <v>93</v>
      </c>
      <c r="J4" s="4" t="s">
        <v>97</v>
      </c>
      <c r="K4" s="4" t="s">
        <v>102</v>
      </c>
      <c r="L4" s="4" t="s">
        <v>23</v>
      </c>
      <c r="M4" s="4" t="s">
        <v>103</v>
      </c>
      <c r="N4" s="4" t="s">
        <v>104</v>
      </c>
      <c r="O4" s="4" t="s">
        <v>105</v>
      </c>
      <c r="P4" s="4" t="s">
        <v>107</v>
      </c>
      <c r="Q4" s="7" t="s">
        <v>112</v>
      </c>
      <c r="R4" s="7" t="s">
        <v>113</v>
      </c>
      <c r="S4" s="7" t="s">
        <v>29</v>
      </c>
      <c r="T4" s="7" t="s">
        <v>30</v>
      </c>
      <c r="U4" s="4" t="s">
        <v>116</v>
      </c>
      <c r="V4" s="4" t="s">
        <v>31</v>
      </c>
      <c r="W4" s="4" t="s">
        <v>17</v>
      </c>
      <c r="X4" s="4" t="s">
        <v>147</v>
      </c>
      <c r="Y4" s="4" t="s">
        <v>120</v>
      </c>
      <c r="Z4" s="4" t="s">
        <v>22</v>
      </c>
      <c r="AA4" s="4"/>
      <c r="AB4" s="4" t="s">
        <v>146</v>
      </c>
      <c r="AC4" s="4" t="s">
        <v>87</v>
      </c>
      <c r="AD4" s="4" t="s">
        <v>124</v>
      </c>
      <c r="AE4" s="4" t="s">
        <v>96</v>
      </c>
      <c r="AF4" s="4" t="s">
        <v>142</v>
      </c>
      <c r="AG4" s="4" t="s">
        <v>25</v>
      </c>
      <c r="AH4" s="40" t="s">
        <v>143</v>
      </c>
      <c r="AI4" s="4" t="s">
        <v>26</v>
      </c>
      <c r="AJ4" s="40" t="s">
        <v>144</v>
      </c>
      <c r="AK4" s="40" t="s">
        <v>145</v>
      </c>
      <c r="AL4" s="4" t="s">
        <v>27</v>
      </c>
      <c r="AM4" s="4" t="s">
        <v>125</v>
      </c>
      <c r="AN4" s="4" t="s">
        <v>28</v>
      </c>
      <c r="AO4" s="4" t="s">
        <v>126</v>
      </c>
      <c r="AP4" s="4" t="s">
        <v>112</v>
      </c>
      <c r="AQ4" s="4"/>
      <c r="AR4" s="7"/>
      <c r="AT4" s="7"/>
      <c r="AU4" s="2"/>
      <c r="AV4" s="2"/>
      <c r="AW4" s="2"/>
      <c r="AX4" s="2"/>
    </row>
    <row r="5" spans="1:52" ht="15" x14ac:dyDescent="0.25">
      <c r="A5" s="7" t="s">
        <v>78</v>
      </c>
      <c r="B5" s="20"/>
      <c r="C5" s="20"/>
      <c r="D5" s="20"/>
      <c r="AD5" s="7"/>
      <c r="AR5" s="7"/>
      <c r="AT5" s="7"/>
      <c r="AU5" s="2"/>
      <c r="AV5" s="2"/>
      <c r="AW5" s="2"/>
      <c r="AX5" s="2"/>
    </row>
    <row r="6" spans="1:52" ht="15" x14ac:dyDescent="0.25">
      <c r="A6" t="s">
        <v>46</v>
      </c>
      <c r="B6" t="s">
        <v>82</v>
      </c>
      <c r="C6" s="20" t="s">
        <v>80</v>
      </c>
      <c r="D6" s="20" t="s">
        <v>2</v>
      </c>
      <c r="E6" s="20" t="s">
        <v>88</v>
      </c>
      <c r="F6" s="20" t="s">
        <v>90</v>
      </c>
      <c r="G6" s="20" t="s">
        <v>91</v>
      </c>
      <c r="H6" s="20" t="s">
        <v>2</v>
      </c>
      <c r="I6" s="20" t="s">
        <v>2</v>
      </c>
      <c r="J6" s="20" t="s">
        <v>2</v>
      </c>
      <c r="K6" s="22">
        <v>14</v>
      </c>
      <c r="L6" s="20" t="s">
        <v>2</v>
      </c>
      <c r="M6" s="20" t="s">
        <v>106</v>
      </c>
      <c r="N6" s="20" t="s">
        <v>2</v>
      </c>
      <c r="O6" s="22">
        <v>98.1</v>
      </c>
      <c r="P6" s="20">
        <v>30</v>
      </c>
      <c r="Q6" s="20" t="s">
        <v>7</v>
      </c>
      <c r="R6" s="20" t="s">
        <v>136</v>
      </c>
      <c r="S6" s="20" t="s">
        <v>7</v>
      </c>
      <c r="T6" s="22">
        <v>38</v>
      </c>
      <c r="U6" s="20" t="s">
        <v>33</v>
      </c>
      <c r="V6" s="20" t="s">
        <v>7</v>
      </c>
      <c r="W6" s="22">
        <v>0.2</v>
      </c>
      <c r="X6" s="22" t="s">
        <v>148</v>
      </c>
      <c r="Y6" s="20" t="s">
        <v>106</v>
      </c>
      <c r="Z6" s="20" t="s">
        <v>2</v>
      </c>
      <c r="AA6" s="20" t="str">
        <f>A6</f>
        <v xml:space="preserve">GC7000iW 14 </v>
      </c>
      <c r="AB6" s="20" t="s">
        <v>136</v>
      </c>
      <c r="AC6" s="20" t="s">
        <v>88</v>
      </c>
      <c r="AD6" s="20">
        <v>14</v>
      </c>
      <c r="AE6" s="20" t="s">
        <v>2</v>
      </c>
      <c r="AF6" s="20" t="s">
        <v>2</v>
      </c>
      <c r="AG6" s="20" t="s">
        <v>32</v>
      </c>
      <c r="AH6" s="20" t="s">
        <v>136</v>
      </c>
      <c r="AI6" s="20" t="s">
        <v>106</v>
      </c>
      <c r="AJ6" s="22" t="s">
        <v>117</v>
      </c>
      <c r="AK6" s="22" t="s">
        <v>117</v>
      </c>
      <c r="AL6" s="20" t="s">
        <v>137</v>
      </c>
      <c r="AM6" s="20" t="s">
        <v>138</v>
      </c>
      <c r="AN6" s="20" t="s">
        <v>138</v>
      </c>
      <c r="AO6" s="20" t="s">
        <v>137</v>
      </c>
      <c r="AP6" s="20" t="s">
        <v>7</v>
      </c>
    </row>
    <row r="7" spans="1:52" ht="15" x14ac:dyDescent="0.25">
      <c r="A7" t="s">
        <v>47</v>
      </c>
      <c r="B7" t="s">
        <v>82</v>
      </c>
      <c r="C7" s="20" t="s">
        <v>80</v>
      </c>
      <c r="D7" s="20" t="s">
        <v>2</v>
      </c>
      <c r="E7" s="20" t="s">
        <v>88</v>
      </c>
      <c r="F7" s="20" t="s">
        <v>90</v>
      </c>
      <c r="G7" s="20" t="s">
        <v>91</v>
      </c>
      <c r="H7" s="20" t="s">
        <v>2</v>
      </c>
      <c r="I7" s="20" t="s">
        <v>2</v>
      </c>
      <c r="J7" s="20" t="s">
        <v>2</v>
      </c>
      <c r="K7" s="22">
        <v>24</v>
      </c>
      <c r="L7" s="20" t="s">
        <v>2</v>
      </c>
      <c r="M7" s="20" t="s">
        <v>106</v>
      </c>
      <c r="N7" s="20" t="s">
        <v>2</v>
      </c>
      <c r="O7" s="22">
        <v>98</v>
      </c>
      <c r="P7" s="20">
        <v>30</v>
      </c>
      <c r="Q7" s="20" t="s">
        <v>7</v>
      </c>
      <c r="R7" s="20" t="s">
        <v>136</v>
      </c>
      <c r="S7" s="20" t="s">
        <v>7</v>
      </c>
      <c r="T7" s="22">
        <v>38</v>
      </c>
      <c r="U7" s="20" t="s">
        <v>33</v>
      </c>
      <c r="V7" s="20" t="s">
        <v>7</v>
      </c>
      <c r="W7" s="22">
        <v>0.2</v>
      </c>
      <c r="X7" s="22" t="s">
        <v>148</v>
      </c>
      <c r="Y7" s="20" t="s">
        <v>106</v>
      </c>
      <c r="Z7" s="20" t="s">
        <v>2</v>
      </c>
      <c r="AA7" s="20" t="str">
        <f>A7</f>
        <v xml:space="preserve">GC7000iW 24 (B) </v>
      </c>
      <c r="AB7" s="20" t="s">
        <v>136</v>
      </c>
      <c r="AC7" s="20" t="s">
        <v>88</v>
      </c>
      <c r="AD7" s="20">
        <v>24</v>
      </c>
      <c r="AE7" s="20" t="s">
        <v>2</v>
      </c>
      <c r="AF7" s="20" t="s">
        <v>2</v>
      </c>
      <c r="AG7" s="20" t="s">
        <v>32</v>
      </c>
      <c r="AH7" s="20" t="s">
        <v>136</v>
      </c>
      <c r="AI7" s="20" t="s">
        <v>106</v>
      </c>
      <c r="AJ7" s="22" t="s">
        <v>117</v>
      </c>
      <c r="AK7" s="22" t="s">
        <v>117</v>
      </c>
      <c r="AL7" s="20" t="s">
        <v>137</v>
      </c>
      <c r="AM7" s="20" t="s">
        <v>138</v>
      </c>
      <c r="AN7" s="20" t="s">
        <v>138</v>
      </c>
      <c r="AO7" s="20" t="s">
        <v>137</v>
      </c>
      <c r="AP7" s="20" t="s">
        <v>7</v>
      </c>
    </row>
    <row r="8" spans="1:52" ht="15" customHeight="1" x14ac:dyDescent="0.25">
      <c r="A8" t="s">
        <v>48</v>
      </c>
      <c r="B8" t="s">
        <v>82</v>
      </c>
      <c r="C8" s="20" t="s">
        <v>80</v>
      </c>
      <c r="D8" s="20" t="s">
        <v>2</v>
      </c>
      <c r="E8" s="20" t="s">
        <v>88</v>
      </c>
      <c r="F8" s="20" t="s">
        <v>90</v>
      </c>
      <c r="G8" s="20" t="s">
        <v>91</v>
      </c>
      <c r="H8" s="20" t="s">
        <v>2</v>
      </c>
      <c r="I8" s="20" t="s">
        <v>2</v>
      </c>
      <c r="J8" s="20" t="s">
        <v>2</v>
      </c>
      <c r="K8" s="22">
        <v>33</v>
      </c>
      <c r="L8" s="20" t="s">
        <v>2</v>
      </c>
      <c r="M8" s="20" t="s">
        <v>106</v>
      </c>
      <c r="N8" s="20" t="s">
        <v>2</v>
      </c>
      <c r="O8" s="22">
        <v>97.7</v>
      </c>
      <c r="P8" s="20">
        <v>30</v>
      </c>
      <c r="Q8" s="20" t="s">
        <v>7</v>
      </c>
      <c r="R8" s="20" t="s">
        <v>136</v>
      </c>
      <c r="S8" s="20" t="s">
        <v>7</v>
      </c>
      <c r="T8" s="20">
        <v>70</v>
      </c>
      <c r="U8" s="20" t="s">
        <v>33</v>
      </c>
      <c r="V8" s="20" t="s">
        <v>7</v>
      </c>
      <c r="W8" s="20">
        <v>0.23</v>
      </c>
      <c r="X8" s="22" t="s">
        <v>148</v>
      </c>
      <c r="Y8" s="20" t="s">
        <v>106</v>
      </c>
      <c r="Z8" s="20" t="s">
        <v>2</v>
      </c>
      <c r="AA8" s="20" t="str">
        <f>A8</f>
        <v xml:space="preserve">GC7000iW 35 (B) </v>
      </c>
      <c r="AB8" s="20" t="s">
        <v>136</v>
      </c>
      <c r="AC8" s="20" t="s">
        <v>88</v>
      </c>
      <c r="AD8" s="20">
        <v>34.700000000000003</v>
      </c>
      <c r="AE8" s="20" t="s">
        <v>2</v>
      </c>
      <c r="AF8" s="20" t="s">
        <v>2</v>
      </c>
      <c r="AG8" s="20" t="s">
        <v>32</v>
      </c>
      <c r="AH8" s="20" t="s">
        <v>136</v>
      </c>
      <c r="AI8" s="20" t="s">
        <v>106</v>
      </c>
      <c r="AJ8" s="22" t="s">
        <v>117</v>
      </c>
      <c r="AK8" s="22" t="s">
        <v>117</v>
      </c>
      <c r="AL8" s="20" t="s">
        <v>137</v>
      </c>
      <c r="AM8" s="20" t="s">
        <v>138</v>
      </c>
      <c r="AN8" s="20" t="s">
        <v>138</v>
      </c>
      <c r="AO8" s="20" t="s">
        <v>137</v>
      </c>
      <c r="AP8" s="20" t="s">
        <v>7</v>
      </c>
    </row>
    <row r="9" spans="1:52" ht="15" x14ac:dyDescent="0.25">
      <c r="A9" t="s">
        <v>49</v>
      </c>
      <c r="B9" t="s">
        <v>82</v>
      </c>
      <c r="C9" s="20" t="s">
        <v>80</v>
      </c>
      <c r="D9" s="20" t="s">
        <v>2</v>
      </c>
      <c r="E9" s="20" t="s">
        <v>88</v>
      </c>
      <c r="F9" s="20" t="s">
        <v>90</v>
      </c>
      <c r="G9" s="20" t="s">
        <v>91</v>
      </c>
      <c r="H9" s="20" t="s">
        <v>2</v>
      </c>
      <c r="I9" s="20" t="s">
        <v>2</v>
      </c>
      <c r="J9" s="20" t="s">
        <v>2</v>
      </c>
      <c r="K9" s="22">
        <v>40</v>
      </c>
      <c r="L9" s="20" t="s">
        <v>2</v>
      </c>
      <c r="M9" s="20" t="s">
        <v>106</v>
      </c>
      <c r="N9" s="20" t="s">
        <v>2</v>
      </c>
      <c r="O9" s="22">
        <v>97.7</v>
      </c>
      <c r="P9" s="20">
        <v>30</v>
      </c>
      <c r="Q9" s="20" t="s">
        <v>7</v>
      </c>
      <c r="R9" s="20" t="s">
        <v>136</v>
      </c>
      <c r="S9" s="20" t="s">
        <v>7</v>
      </c>
      <c r="T9" s="20">
        <v>70</v>
      </c>
      <c r="U9" s="20" t="s">
        <v>33</v>
      </c>
      <c r="V9" s="20" t="s">
        <v>7</v>
      </c>
      <c r="W9" s="20">
        <v>0.23</v>
      </c>
      <c r="X9" s="22" t="s">
        <v>148</v>
      </c>
      <c r="Y9" s="20" t="s">
        <v>106</v>
      </c>
      <c r="Z9" s="20" t="s">
        <v>2</v>
      </c>
      <c r="AA9" s="20" t="str">
        <f>A9</f>
        <v xml:space="preserve">GC7000iW 42 (B) </v>
      </c>
      <c r="AB9" s="20" t="s">
        <v>136</v>
      </c>
      <c r="AC9" s="20" t="s">
        <v>88</v>
      </c>
      <c r="AD9" s="20">
        <v>39.799999999999997</v>
      </c>
      <c r="AE9" s="20" t="s">
        <v>2</v>
      </c>
      <c r="AF9" s="20" t="s">
        <v>2</v>
      </c>
      <c r="AG9" s="20" t="s">
        <v>32</v>
      </c>
      <c r="AH9" s="20" t="s">
        <v>136</v>
      </c>
      <c r="AI9" s="20" t="s">
        <v>106</v>
      </c>
      <c r="AJ9" s="22" t="s">
        <v>117</v>
      </c>
      <c r="AK9" s="22" t="s">
        <v>117</v>
      </c>
      <c r="AL9" s="20" t="s">
        <v>137</v>
      </c>
      <c r="AM9" s="20" t="s">
        <v>138</v>
      </c>
      <c r="AN9" s="20" t="s">
        <v>138</v>
      </c>
      <c r="AO9" s="20" t="s">
        <v>137</v>
      </c>
      <c r="AP9" s="20" t="s">
        <v>7</v>
      </c>
    </row>
    <row r="10" spans="1:52" ht="15" x14ac:dyDescent="0.25">
      <c r="A10" t="s">
        <v>50</v>
      </c>
      <c r="B10" t="s">
        <v>82</v>
      </c>
      <c r="C10" s="20" t="s">
        <v>80</v>
      </c>
      <c r="D10" s="20" t="s">
        <v>2</v>
      </c>
      <c r="E10" s="20" t="s">
        <v>88</v>
      </c>
      <c r="F10" s="20" t="s">
        <v>90</v>
      </c>
      <c r="G10" s="20" t="s">
        <v>91</v>
      </c>
      <c r="H10" s="20" t="s">
        <v>2</v>
      </c>
      <c r="I10" s="20" t="s">
        <v>2</v>
      </c>
      <c r="J10" s="20" t="s">
        <v>2</v>
      </c>
      <c r="K10" s="22">
        <v>20</v>
      </c>
      <c r="L10" s="20" t="s">
        <v>2</v>
      </c>
      <c r="M10" s="20" t="s">
        <v>106</v>
      </c>
      <c r="N10" s="20" t="s">
        <v>2</v>
      </c>
      <c r="O10" s="22">
        <v>98.2</v>
      </c>
      <c r="P10" s="20">
        <v>30</v>
      </c>
      <c r="Q10" s="20" t="s">
        <v>7</v>
      </c>
      <c r="R10" s="20" t="s">
        <v>136</v>
      </c>
      <c r="S10" s="20" t="s">
        <v>7</v>
      </c>
      <c r="T10" s="22">
        <v>38</v>
      </c>
      <c r="U10" s="20" t="s">
        <v>33</v>
      </c>
      <c r="V10" s="20" t="s">
        <v>7</v>
      </c>
      <c r="W10" s="22">
        <v>0.2</v>
      </c>
      <c r="X10" s="22" t="s">
        <v>148</v>
      </c>
      <c r="Y10" s="20" t="s">
        <v>106</v>
      </c>
      <c r="Z10" s="20" t="s">
        <v>2</v>
      </c>
      <c r="AA10" s="20" t="str">
        <f>A10</f>
        <v xml:space="preserve">GC7000iW 28 (B)C </v>
      </c>
      <c r="AB10" s="20" t="s">
        <v>136</v>
      </c>
      <c r="AC10" s="20" t="s">
        <v>88</v>
      </c>
      <c r="AD10" s="20">
        <v>28</v>
      </c>
      <c r="AE10" s="20" t="s">
        <v>2</v>
      </c>
      <c r="AF10" s="20" t="s">
        <v>2</v>
      </c>
      <c r="AG10" s="20" t="s">
        <v>122</v>
      </c>
      <c r="AH10" s="20" t="s">
        <v>117</v>
      </c>
      <c r="AI10" s="20" t="s">
        <v>2</v>
      </c>
      <c r="AJ10" s="20" t="s">
        <v>7</v>
      </c>
      <c r="AK10" s="22">
        <v>87.8</v>
      </c>
      <c r="AL10" s="20" t="s">
        <v>7</v>
      </c>
      <c r="AM10" s="20" t="s">
        <v>127</v>
      </c>
      <c r="AN10" s="20" t="s">
        <v>7</v>
      </c>
      <c r="AO10" s="25">
        <v>83</v>
      </c>
      <c r="AP10" s="20" t="s">
        <v>7</v>
      </c>
    </row>
    <row r="11" spans="1:52" ht="15" x14ac:dyDescent="0.25">
      <c r="A11" t="s">
        <v>51</v>
      </c>
      <c r="B11" t="s">
        <v>82</v>
      </c>
      <c r="C11" s="20" t="s">
        <v>80</v>
      </c>
      <c r="D11" s="20" t="s">
        <v>2</v>
      </c>
      <c r="E11" s="20" t="s">
        <v>88</v>
      </c>
      <c r="F11" s="20" t="s">
        <v>90</v>
      </c>
      <c r="G11" s="20" t="s">
        <v>91</v>
      </c>
      <c r="H11" s="20" t="s">
        <v>2</v>
      </c>
      <c r="I11" s="20" t="s">
        <v>2</v>
      </c>
      <c r="J11" s="20" t="s">
        <v>2</v>
      </c>
      <c r="K11" s="22">
        <v>28</v>
      </c>
      <c r="L11" s="20" t="s">
        <v>2</v>
      </c>
      <c r="M11" s="20" t="s">
        <v>106</v>
      </c>
      <c r="N11" s="20" t="s">
        <v>2</v>
      </c>
      <c r="O11" s="22">
        <v>97.7</v>
      </c>
      <c r="P11" s="20">
        <v>30</v>
      </c>
      <c r="Q11" s="20" t="s">
        <v>7</v>
      </c>
      <c r="R11" s="20" t="s">
        <v>136</v>
      </c>
      <c r="S11" s="20" t="s">
        <v>7</v>
      </c>
      <c r="T11" s="20">
        <v>70</v>
      </c>
      <c r="U11" s="20" t="s">
        <v>33</v>
      </c>
      <c r="V11" s="20" t="s">
        <v>7</v>
      </c>
      <c r="W11" s="20">
        <v>0.23</v>
      </c>
      <c r="X11" s="22" t="s">
        <v>148</v>
      </c>
      <c r="Y11" s="20" t="s">
        <v>106</v>
      </c>
      <c r="Z11" s="20" t="s">
        <v>2</v>
      </c>
      <c r="AA11" s="20" t="str">
        <f>A11</f>
        <v xml:space="preserve">GC7000iW 35 (B)C </v>
      </c>
      <c r="AB11" s="20" t="s">
        <v>136</v>
      </c>
      <c r="AC11" s="20" t="s">
        <v>88</v>
      </c>
      <c r="AD11" s="20">
        <v>34.700000000000003</v>
      </c>
      <c r="AE11" s="20" t="s">
        <v>2</v>
      </c>
      <c r="AF11" s="20" t="s">
        <v>2</v>
      </c>
      <c r="AG11" s="20" t="s">
        <v>122</v>
      </c>
      <c r="AH11" s="20" t="s">
        <v>117</v>
      </c>
      <c r="AI11" s="20" t="s">
        <v>2</v>
      </c>
      <c r="AJ11" s="20" t="s">
        <v>7</v>
      </c>
      <c r="AK11" s="22">
        <v>87.8</v>
      </c>
      <c r="AL11" s="20" t="s">
        <v>7</v>
      </c>
      <c r="AM11" s="20" t="s">
        <v>127</v>
      </c>
      <c r="AN11" s="20" t="s">
        <v>7</v>
      </c>
      <c r="AO11" s="25">
        <v>81</v>
      </c>
      <c r="AP11" s="20" t="s">
        <v>7</v>
      </c>
    </row>
    <row r="12" spans="1:52" ht="15" x14ac:dyDescent="0.25">
      <c r="A12" t="s">
        <v>53</v>
      </c>
      <c r="B12" t="s">
        <v>82</v>
      </c>
      <c r="C12" s="20" t="s">
        <v>80</v>
      </c>
      <c r="D12" s="20" t="s">
        <v>2</v>
      </c>
      <c r="E12" s="20" t="s">
        <v>88</v>
      </c>
      <c r="F12" s="20" t="s">
        <v>90</v>
      </c>
      <c r="G12" s="20" t="s">
        <v>91</v>
      </c>
      <c r="H12" s="20" t="s">
        <v>2</v>
      </c>
      <c r="I12" s="20" t="s">
        <v>2</v>
      </c>
      <c r="J12" s="20" t="s">
        <v>2</v>
      </c>
      <c r="K12" s="22">
        <v>19</v>
      </c>
      <c r="L12" s="20" t="s">
        <v>2</v>
      </c>
      <c r="M12" s="20" t="s">
        <v>106</v>
      </c>
      <c r="N12" s="20" t="s">
        <v>2</v>
      </c>
      <c r="O12" s="22">
        <v>98.7</v>
      </c>
      <c r="P12" s="20">
        <v>30</v>
      </c>
      <c r="Q12" s="20" t="s">
        <v>7</v>
      </c>
      <c r="R12" s="20" t="s">
        <v>136</v>
      </c>
      <c r="S12" s="20" t="s">
        <v>7</v>
      </c>
      <c r="T12" s="20">
        <v>70</v>
      </c>
      <c r="U12" s="20" t="s">
        <v>33</v>
      </c>
      <c r="V12" s="20" t="s">
        <v>7</v>
      </c>
      <c r="W12" s="20">
        <v>0.23</v>
      </c>
      <c r="X12" s="22" t="s">
        <v>148</v>
      </c>
      <c r="Y12" s="20" t="s">
        <v>106</v>
      </c>
      <c r="Z12" s="20" t="s">
        <v>2</v>
      </c>
      <c r="AA12" s="20" t="str">
        <f>A12</f>
        <v xml:space="preserve">GC9000iW 20 E </v>
      </c>
      <c r="AB12" s="20" t="s">
        <v>136</v>
      </c>
      <c r="AC12" s="20" t="s">
        <v>88</v>
      </c>
      <c r="AD12" s="20">
        <v>19.3</v>
      </c>
      <c r="AE12" s="20" t="s">
        <v>2</v>
      </c>
      <c r="AF12" s="20" t="s">
        <v>2</v>
      </c>
      <c r="AG12" s="20" t="s">
        <v>32</v>
      </c>
      <c r="AH12" s="20" t="s">
        <v>136</v>
      </c>
      <c r="AI12" s="20" t="s">
        <v>106</v>
      </c>
      <c r="AJ12" s="22" t="s">
        <v>117</v>
      </c>
      <c r="AK12" s="22" t="s">
        <v>117</v>
      </c>
      <c r="AL12" s="20" t="s">
        <v>137</v>
      </c>
      <c r="AM12" s="20" t="s">
        <v>138</v>
      </c>
      <c r="AN12" s="20" t="s">
        <v>138</v>
      </c>
      <c r="AO12" s="25" t="s">
        <v>137</v>
      </c>
      <c r="AP12" s="20" t="s">
        <v>7</v>
      </c>
    </row>
    <row r="13" spans="1:52" ht="15" x14ac:dyDescent="0.25">
      <c r="A13" t="s">
        <v>54</v>
      </c>
      <c r="B13" t="s">
        <v>82</v>
      </c>
      <c r="C13" s="20" t="s">
        <v>80</v>
      </c>
      <c r="D13" s="20" t="s">
        <v>2</v>
      </c>
      <c r="E13" s="20" t="s">
        <v>88</v>
      </c>
      <c r="F13" s="20" t="s">
        <v>90</v>
      </c>
      <c r="G13" s="20" t="s">
        <v>91</v>
      </c>
      <c r="H13" s="20" t="s">
        <v>2</v>
      </c>
      <c r="I13" s="20" t="s">
        <v>2</v>
      </c>
      <c r="J13" s="20" t="s">
        <v>2</v>
      </c>
      <c r="K13" s="22">
        <v>30</v>
      </c>
      <c r="L13" s="20" t="s">
        <v>2</v>
      </c>
      <c r="M13" s="20" t="s">
        <v>106</v>
      </c>
      <c r="N13" s="20" t="s">
        <v>2</v>
      </c>
      <c r="O13" s="22">
        <v>98.7</v>
      </c>
      <c r="P13" s="20">
        <v>30</v>
      </c>
      <c r="Q13" s="20" t="s">
        <v>7</v>
      </c>
      <c r="R13" s="20" t="s">
        <v>136</v>
      </c>
      <c r="S13" s="20" t="s">
        <v>7</v>
      </c>
      <c r="T13" s="20">
        <v>70</v>
      </c>
      <c r="U13" s="20" t="s">
        <v>33</v>
      </c>
      <c r="V13" s="20" t="s">
        <v>7</v>
      </c>
      <c r="W13" s="20">
        <v>0.23</v>
      </c>
      <c r="X13" s="22" t="s">
        <v>148</v>
      </c>
      <c r="Y13" s="20" t="s">
        <v>106</v>
      </c>
      <c r="Z13" s="20" t="s">
        <v>2</v>
      </c>
      <c r="AA13" s="20" t="str">
        <f>A13</f>
        <v xml:space="preserve">GC9000iW 30 E(B) </v>
      </c>
      <c r="AB13" s="20" t="s">
        <v>136</v>
      </c>
      <c r="AC13" s="20" t="s">
        <v>88</v>
      </c>
      <c r="AD13" s="20">
        <v>30.2</v>
      </c>
      <c r="AE13" s="20" t="s">
        <v>2</v>
      </c>
      <c r="AF13" s="20" t="s">
        <v>2</v>
      </c>
      <c r="AG13" s="20" t="s">
        <v>32</v>
      </c>
      <c r="AH13" s="20" t="s">
        <v>136</v>
      </c>
      <c r="AI13" s="20" t="s">
        <v>106</v>
      </c>
      <c r="AJ13" s="22" t="s">
        <v>117</v>
      </c>
      <c r="AK13" s="22" t="s">
        <v>117</v>
      </c>
      <c r="AL13" s="20" t="s">
        <v>137</v>
      </c>
      <c r="AM13" s="20" t="s">
        <v>138</v>
      </c>
      <c r="AN13" s="20" t="s">
        <v>138</v>
      </c>
      <c r="AO13" s="25" t="s">
        <v>137</v>
      </c>
      <c r="AP13" s="20" t="s">
        <v>7</v>
      </c>
    </row>
    <row r="14" spans="1:52" ht="15" x14ac:dyDescent="0.25">
      <c r="A14" t="s">
        <v>55</v>
      </c>
      <c r="B14" t="s">
        <v>82</v>
      </c>
      <c r="C14" s="20" t="s">
        <v>80</v>
      </c>
      <c r="D14" s="20" t="s">
        <v>2</v>
      </c>
      <c r="E14" s="20" t="s">
        <v>88</v>
      </c>
      <c r="F14" s="20" t="s">
        <v>90</v>
      </c>
      <c r="G14" s="20" t="s">
        <v>91</v>
      </c>
      <c r="H14" s="20" t="s">
        <v>2</v>
      </c>
      <c r="I14" s="20" t="s">
        <v>2</v>
      </c>
      <c r="J14" s="20" t="s">
        <v>2</v>
      </c>
      <c r="K14" s="22">
        <v>42</v>
      </c>
      <c r="L14" s="20" t="s">
        <v>2</v>
      </c>
      <c r="M14" s="20" t="s">
        <v>106</v>
      </c>
      <c r="N14" s="20" t="s">
        <v>2</v>
      </c>
      <c r="O14" s="22">
        <v>99.3</v>
      </c>
      <c r="P14" s="20">
        <v>30</v>
      </c>
      <c r="Q14" s="20" t="s">
        <v>7</v>
      </c>
      <c r="R14" s="20" t="s">
        <v>136</v>
      </c>
      <c r="S14" s="20" t="s">
        <v>7</v>
      </c>
      <c r="T14" s="20">
        <v>70</v>
      </c>
      <c r="U14" s="20" t="s">
        <v>33</v>
      </c>
      <c r="V14" s="20" t="s">
        <v>7</v>
      </c>
      <c r="W14" s="20">
        <v>0.23</v>
      </c>
      <c r="X14" s="22" t="s">
        <v>148</v>
      </c>
      <c r="Y14" s="20" t="s">
        <v>106</v>
      </c>
      <c r="Z14" s="20" t="s">
        <v>2</v>
      </c>
      <c r="AA14" s="20" t="str">
        <f>A14</f>
        <v xml:space="preserve">GC9000iW 45 </v>
      </c>
      <c r="AB14" s="20" t="s">
        <v>136</v>
      </c>
      <c r="AC14" s="20" t="s">
        <v>88</v>
      </c>
      <c r="AD14" s="20">
        <v>43.5</v>
      </c>
      <c r="AE14" s="20" t="s">
        <v>2</v>
      </c>
      <c r="AF14" s="20" t="s">
        <v>2</v>
      </c>
      <c r="AG14" s="20" t="s">
        <v>32</v>
      </c>
      <c r="AH14" s="20" t="s">
        <v>136</v>
      </c>
      <c r="AI14" s="20" t="s">
        <v>106</v>
      </c>
      <c r="AJ14" s="22" t="s">
        <v>117</v>
      </c>
      <c r="AK14" s="22" t="s">
        <v>117</v>
      </c>
      <c r="AL14" s="20" t="s">
        <v>137</v>
      </c>
      <c r="AM14" s="20" t="s">
        <v>138</v>
      </c>
      <c r="AN14" s="20" t="s">
        <v>138</v>
      </c>
      <c r="AO14" s="25" t="s">
        <v>137</v>
      </c>
      <c r="AP14" s="20" t="s">
        <v>7</v>
      </c>
    </row>
    <row r="15" spans="1:52" ht="15" x14ac:dyDescent="0.25">
      <c r="A15" t="s">
        <v>65</v>
      </c>
      <c r="B15" t="s">
        <v>82</v>
      </c>
      <c r="C15" s="20" t="s">
        <v>80</v>
      </c>
      <c r="D15" s="20" t="s">
        <v>2</v>
      </c>
      <c r="E15" s="20" t="s">
        <v>88</v>
      </c>
      <c r="F15" s="20" t="s">
        <v>90</v>
      </c>
      <c r="G15" s="20" t="s">
        <v>91</v>
      </c>
      <c r="H15" s="20" t="s">
        <v>2</v>
      </c>
      <c r="I15" s="20" t="s">
        <v>2</v>
      </c>
      <c r="J15" s="20" t="s">
        <v>2</v>
      </c>
      <c r="K15" s="22">
        <v>29</v>
      </c>
      <c r="L15" s="20" t="s">
        <v>2</v>
      </c>
      <c r="M15" s="20" t="s">
        <v>106</v>
      </c>
      <c r="N15" s="20" t="s">
        <v>2</v>
      </c>
      <c r="O15" s="22">
        <v>98.7</v>
      </c>
      <c r="P15" s="20">
        <v>30</v>
      </c>
      <c r="Q15" s="20" t="s">
        <v>7</v>
      </c>
      <c r="R15" s="20" t="s">
        <v>136</v>
      </c>
      <c r="S15" s="20" t="s">
        <v>7</v>
      </c>
      <c r="T15" s="20">
        <v>70</v>
      </c>
      <c r="U15" s="20" t="s">
        <v>33</v>
      </c>
      <c r="V15" s="20" t="s">
        <v>7</v>
      </c>
      <c r="W15" s="20">
        <v>0.23</v>
      </c>
      <c r="X15" s="22" t="s">
        <v>148</v>
      </c>
      <c r="Y15" s="20" t="s">
        <v>106</v>
      </c>
      <c r="Z15" s="20" t="s">
        <v>2</v>
      </c>
      <c r="AA15" s="20" t="str">
        <f>A15</f>
        <v>GC9000iWM 30/150 (B)</v>
      </c>
      <c r="AB15" s="20" t="s">
        <v>136</v>
      </c>
      <c r="AC15" s="20" t="s">
        <v>88</v>
      </c>
      <c r="AD15" s="20">
        <v>30</v>
      </c>
      <c r="AE15" s="20" t="s">
        <v>2</v>
      </c>
      <c r="AF15" s="20" t="s">
        <v>2</v>
      </c>
      <c r="AG15" s="20" t="s">
        <v>121</v>
      </c>
      <c r="AH15" s="20" t="s">
        <v>139</v>
      </c>
      <c r="AI15" s="20" t="s">
        <v>7</v>
      </c>
      <c r="AJ15" s="20" t="s">
        <v>7</v>
      </c>
      <c r="AK15" s="22">
        <v>88.5</v>
      </c>
      <c r="AL15" s="20" t="s">
        <v>7</v>
      </c>
      <c r="AM15" s="20" t="s">
        <v>127</v>
      </c>
      <c r="AN15" s="20" t="s">
        <v>7</v>
      </c>
      <c r="AO15" s="25">
        <v>85</v>
      </c>
      <c r="AP15" s="20" t="s">
        <v>7</v>
      </c>
    </row>
    <row r="16" spans="1:52" ht="15" x14ac:dyDescent="0.25">
      <c r="A16" t="s">
        <v>66</v>
      </c>
      <c r="B16" t="s">
        <v>82</v>
      </c>
      <c r="C16" s="20" t="s">
        <v>80</v>
      </c>
      <c r="D16" s="20" t="s">
        <v>2</v>
      </c>
      <c r="E16" s="20" t="s">
        <v>88</v>
      </c>
      <c r="F16" s="20" t="s">
        <v>90</v>
      </c>
      <c r="G16" s="20" t="s">
        <v>91</v>
      </c>
      <c r="H16" s="20" t="s">
        <v>2</v>
      </c>
      <c r="I16" s="20" t="s">
        <v>2</v>
      </c>
      <c r="J16" s="20" t="s">
        <v>2</v>
      </c>
      <c r="K16" s="22">
        <v>20</v>
      </c>
      <c r="L16" s="20" t="s">
        <v>2</v>
      </c>
      <c r="M16" s="20" t="s">
        <v>106</v>
      </c>
      <c r="N16" s="20" t="s">
        <v>2</v>
      </c>
      <c r="O16" s="22">
        <v>98.8</v>
      </c>
      <c r="P16" s="20">
        <v>30</v>
      </c>
      <c r="Q16" s="20" t="s">
        <v>7</v>
      </c>
      <c r="R16" s="20" t="s">
        <v>136</v>
      </c>
      <c r="S16" s="20" t="s">
        <v>7</v>
      </c>
      <c r="T16" s="20">
        <v>70</v>
      </c>
      <c r="U16" s="20" t="s">
        <v>33</v>
      </c>
      <c r="V16" s="20" t="s">
        <v>7</v>
      </c>
      <c r="W16" s="20">
        <v>0.23</v>
      </c>
      <c r="X16" s="22" t="s">
        <v>148</v>
      </c>
      <c r="Y16" s="20" t="s">
        <v>106</v>
      </c>
      <c r="Z16" s="20" t="s">
        <v>2</v>
      </c>
      <c r="AA16" s="20" t="str">
        <f>A16</f>
        <v>GC9000iWM 20/100 S</v>
      </c>
      <c r="AB16" s="20" t="s">
        <v>136</v>
      </c>
      <c r="AC16" s="20" t="s">
        <v>88</v>
      </c>
      <c r="AD16" s="20">
        <v>30</v>
      </c>
      <c r="AE16" s="20" t="s">
        <v>2</v>
      </c>
      <c r="AF16" s="20" t="s">
        <v>2</v>
      </c>
      <c r="AG16" s="20" t="s">
        <v>121</v>
      </c>
      <c r="AH16" s="20" t="s">
        <v>139</v>
      </c>
      <c r="AI16" s="20" t="s">
        <v>7</v>
      </c>
      <c r="AJ16" s="20" t="s">
        <v>7</v>
      </c>
      <c r="AK16" s="22">
        <v>88.9</v>
      </c>
      <c r="AL16" s="20" t="s">
        <v>7</v>
      </c>
      <c r="AM16" s="20" t="s">
        <v>127</v>
      </c>
      <c r="AN16" s="20" t="s">
        <v>7</v>
      </c>
      <c r="AO16" s="25">
        <v>86</v>
      </c>
      <c r="AP16" s="20" t="s">
        <v>7</v>
      </c>
    </row>
    <row r="17" spans="1:42" ht="15" x14ac:dyDescent="0.25">
      <c r="A17" t="s">
        <v>67</v>
      </c>
      <c r="B17" t="s">
        <v>82</v>
      </c>
      <c r="C17" s="20" t="s">
        <v>80</v>
      </c>
      <c r="D17" s="20" t="s">
        <v>2</v>
      </c>
      <c r="E17" s="20" t="s">
        <v>88</v>
      </c>
      <c r="F17" s="20" t="s">
        <v>90</v>
      </c>
      <c r="G17" s="20" t="s">
        <v>91</v>
      </c>
      <c r="H17" s="20" t="s">
        <v>2</v>
      </c>
      <c r="I17" s="20" t="s">
        <v>2</v>
      </c>
      <c r="J17" s="20" t="s">
        <v>2</v>
      </c>
      <c r="K17" s="22">
        <v>20</v>
      </c>
      <c r="L17" s="20" t="s">
        <v>2</v>
      </c>
      <c r="M17" s="20" t="s">
        <v>106</v>
      </c>
      <c r="N17" s="20" t="s">
        <v>2</v>
      </c>
      <c r="O17" s="22">
        <v>98.8</v>
      </c>
      <c r="P17" s="20">
        <v>30</v>
      </c>
      <c r="Q17" s="20" t="s">
        <v>7</v>
      </c>
      <c r="R17" s="20" t="s">
        <v>136</v>
      </c>
      <c r="S17" s="20" t="s">
        <v>7</v>
      </c>
      <c r="T17" s="20">
        <v>70</v>
      </c>
      <c r="U17" s="20" t="s">
        <v>33</v>
      </c>
      <c r="V17" s="20" t="s">
        <v>7</v>
      </c>
      <c r="W17" s="20">
        <v>0.23</v>
      </c>
      <c r="X17" s="22" t="s">
        <v>148</v>
      </c>
      <c r="Y17" s="20" t="s">
        <v>106</v>
      </c>
      <c r="Z17" s="20" t="s">
        <v>2</v>
      </c>
      <c r="AA17" s="20" t="str">
        <f>A17</f>
        <v>GC9000iWM 20/150 S</v>
      </c>
      <c r="AB17" s="20" t="s">
        <v>136</v>
      </c>
      <c r="AC17" s="20" t="s">
        <v>88</v>
      </c>
      <c r="AD17" s="20">
        <v>30</v>
      </c>
      <c r="AE17" s="20" t="s">
        <v>2</v>
      </c>
      <c r="AF17" s="20" t="s">
        <v>2</v>
      </c>
      <c r="AG17" s="20" t="s">
        <v>121</v>
      </c>
      <c r="AH17" s="20" t="s">
        <v>139</v>
      </c>
      <c r="AI17" s="20" t="s">
        <v>7</v>
      </c>
      <c r="AJ17" s="20" t="s">
        <v>7</v>
      </c>
      <c r="AK17" s="22">
        <v>88.9</v>
      </c>
      <c r="AL17" s="20" t="s">
        <v>7</v>
      </c>
      <c r="AM17" s="20" t="s">
        <v>127</v>
      </c>
      <c r="AN17" s="20" t="s">
        <v>7</v>
      </c>
      <c r="AO17" s="25">
        <v>85</v>
      </c>
      <c r="AP17" s="20" t="s">
        <v>7</v>
      </c>
    </row>
    <row r="18" spans="1:42" ht="15" x14ac:dyDescent="0.25">
      <c r="A18" t="s">
        <v>68</v>
      </c>
      <c r="B18" t="s">
        <v>82</v>
      </c>
      <c r="C18" s="20" t="s">
        <v>80</v>
      </c>
      <c r="D18" s="20" t="s">
        <v>2</v>
      </c>
      <c r="E18" s="20" t="s">
        <v>88</v>
      </c>
      <c r="F18" s="20" t="s">
        <v>90</v>
      </c>
      <c r="G18" s="20" t="s">
        <v>91</v>
      </c>
      <c r="H18" s="20" t="s">
        <v>2</v>
      </c>
      <c r="I18" s="20" t="s">
        <v>2</v>
      </c>
      <c r="J18" s="20" t="s">
        <v>2</v>
      </c>
      <c r="K18" s="22">
        <v>29</v>
      </c>
      <c r="L18" s="20" t="s">
        <v>2</v>
      </c>
      <c r="M18" s="20" t="s">
        <v>106</v>
      </c>
      <c r="N18" s="20" t="s">
        <v>2</v>
      </c>
      <c r="O18" s="22">
        <v>98.7</v>
      </c>
      <c r="P18" s="20">
        <v>30</v>
      </c>
      <c r="Q18" s="20" t="s">
        <v>7</v>
      </c>
      <c r="R18" s="20" t="s">
        <v>136</v>
      </c>
      <c r="S18" s="20" t="s">
        <v>7</v>
      </c>
      <c r="T18" s="20">
        <v>70</v>
      </c>
      <c r="U18" s="20" t="s">
        <v>33</v>
      </c>
      <c r="V18" s="20" t="s">
        <v>7</v>
      </c>
      <c r="W18" s="20">
        <v>0.23</v>
      </c>
      <c r="X18" s="22" t="s">
        <v>148</v>
      </c>
      <c r="Y18" s="20" t="s">
        <v>106</v>
      </c>
      <c r="Z18" s="20" t="s">
        <v>2</v>
      </c>
      <c r="AA18" s="20" t="str">
        <f>A18</f>
        <v>GC9000iWM 30/100 S(B)</v>
      </c>
      <c r="AB18" s="20" t="s">
        <v>136</v>
      </c>
      <c r="AC18" s="20" t="s">
        <v>88</v>
      </c>
      <c r="AD18" s="20">
        <v>30</v>
      </c>
      <c r="AE18" s="20" t="s">
        <v>2</v>
      </c>
      <c r="AF18" s="20" t="s">
        <v>2</v>
      </c>
      <c r="AG18" s="20" t="s">
        <v>121</v>
      </c>
      <c r="AH18" s="20" t="s">
        <v>139</v>
      </c>
      <c r="AI18" s="20" t="s">
        <v>7</v>
      </c>
      <c r="AJ18" s="20" t="s">
        <v>7</v>
      </c>
      <c r="AK18" s="22">
        <v>88.5</v>
      </c>
      <c r="AL18" s="20" t="s">
        <v>7</v>
      </c>
      <c r="AM18" s="20" t="s">
        <v>127</v>
      </c>
      <c r="AN18" s="20" t="s">
        <v>7</v>
      </c>
      <c r="AO18" s="25">
        <v>86</v>
      </c>
      <c r="AP18" s="20" t="s">
        <v>7</v>
      </c>
    </row>
    <row r="19" spans="1:42" ht="15" x14ac:dyDescent="0.25">
      <c r="A19" t="s">
        <v>69</v>
      </c>
      <c r="B19" t="s">
        <v>82</v>
      </c>
      <c r="C19" s="20" t="s">
        <v>80</v>
      </c>
      <c r="D19" s="20" t="s">
        <v>2</v>
      </c>
      <c r="E19" s="20" t="s">
        <v>88</v>
      </c>
      <c r="F19" s="20" t="s">
        <v>90</v>
      </c>
      <c r="G19" s="20" t="s">
        <v>91</v>
      </c>
      <c r="H19" s="20" t="s">
        <v>2</v>
      </c>
      <c r="I19" s="20" t="s">
        <v>2</v>
      </c>
      <c r="J19" s="20" t="s">
        <v>2</v>
      </c>
      <c r="K19" s="22">
        <v>29</v>
      </c>
      <c r="L19" s="20" t="s">
        <v>2</v>
      </c>
      <c r="M19" s="20" t="s">
        <v>106</v>
      </c>
      <c r="N19" s="20" t="s">
        <v>2</v>
      </c>
      <c r="O19" s="22">
        <v>98.7</v>
      </c>
      <c r="P19" s="20">
        <v>30</v>
      </c>
      <c r="Q19" s="20" t="s">
        <v>7</v>
      </c>
      <c r="R19" s="20" t="s">
        <v>136</v>
      </c>
      <c r="S19" s="20" t="s">
        <v>7</v>
      </c>
      <c r="T19" s="20">
        <v>70</v>
      </c>
      <c r="U19" s="20" t="s">
        <v>33</v>
      </c>
      <c r="V19" s="20" t="s">
        <v>7</v>
      </c>
      <c r="W19" s="20">
        <v>0.23</v>
      </c>
      <c r="X19" s="22" t="s">
        <v>148</v>
      </c>
      <c r="Y19" s="20" t="s">
        <v>106</v>
      </c>
      <c r="Z19" s="20" t="s">
        <v>2</v>
      </c>
      <c r="AA19" s="20" t="str">
        <f>A19</f>
        <v>GC9000iWM 30/150 S(B)</v>
      </c>
      <c r="AB19" s="20" t="s">
        <v>136</v>
      </c>
      <c r="AC19" s="20" t="s">
        <v>88</v>
      </c>
      <c r="AD19" s="20">
        <v>30</v>
      </c>
      <c r="AE19" s="20" t="s">
        <v>2</v>
      </c>
      <c r="AF19" s="20" t="s">
        <v>2</v>
      </c>
      <c r="AG19" s="20" t="s">
        <v>121</v>
      </c>
      <c r="AH19" s="20" t="s">
        <v>139</v>
      </c>
      <c r="AI19" s="20" t="s">
        <v>7</v>
      </c>
      <c r="AJ19" s="20" t="s">
        <v>7</v>
      </c>
      <c r="AK19" s="22">
        <v>88.5</v>
      </c>
      <c r="AL19" s="20" t="s">
        <v>7</v>
      </c>
      <c r="AM19" s="20" t="s">
        <v>127</v>
      </c>
      <c r="AN19" s="20" t="s">
        <v>7</v>
      </c>
      <c r="AO19" s="25">
        <v>85</v>
      </c>
      <c r="AP19" s="20" t="s">
        <v>7</v>
      </c>
    </row>
    <row r="20" spans="1:42" ht="15" x14ac:dyDescent="0.25">
      <c r="A20" t="s">
        <v>70</v>
      </c>
      <c r="B20" t="s">
        <v>82</v>
      </c>
      <c r="C20" s="20" t="s">
        <v>80</v>
      </c>
      <c r="D20" s="20" t="s">
        <v>2</v>
      </c>
      <c r="E20" s="20" t="s">
        <v>88</v>
      </c>
      <c r="F20" s="20" t="s">
        <v>90</v>
      </c>
      <c r="G20" s="20" t="s">
        <v>91</v>
      </c>
      <c r="H20" s="20" t="s">
        <v>2</v>
      </c>
      <c r="I20" s="20" t="s">
        <v>2</v>
      </c>
      <c r="J20" s="20" t="s">
        <v>2</v>
      </c>
      <c r="K20" s="22">
        <v>20</v>
      </c>
      <c r="L20" s="20" t="s">
        <v>2</v>
      </c>
      <c r="M20" s="20" t="s">
        <v>106</v>
      </c>
      <c r="N20" s="20" t="s">
        <v>2</v>
      </c>
      <c r="O20" s="22">
        <v>98.8</v>
      </c>
      <c r="P20" s="20">
        <v>30</v>
      </c>
      <c r="Q20" s="20" t="s">
        <v>7</v>
      </c>
      <c r="R20" s="20" t="s">
        <v>136</v>
      </c>
      <c r="S20" s="20" t="s">
        <v>7</v>
      </c>
      <c r="T20" s="20">
        <v>70</v>
      </c>
      <c r="U20" s="20" t="s">
        <v>33</v>
      </c>
      <c r="V20" s="20" t="s">
        <v>7</v>
      </c>
      <c r="W20" s="20">
        <v>0.23</v>
      </c>
      <c r="X20" s="22" t="s">
        <v>148</v>
      </c>
      <c r="Y20" s="20" t="s">
        <v>106</v>
      </c>
      <c r="Z20" s="20" t="s">
        <v>2</v>
      </c>
      <c r="AA20" s="20" t="str">
        <f>A20</f>
        <v>GC9000iWM 20/210 S</v>
      </c>
      <c r="AB20" s="20" t="s">
        <v>136</v>
      </c>
      <c r="AC20" s="20" t="s">
        <v>88</v>
      </c>
      <c r="AD20" s="20">
        <v>30</v>
      </c>
      <c r="AE20" s="20" t="s">
        <v>2</v>
      </c>
      <c r="AF20" s="20" t="s">
        <v>2</v>
      </c>
      <c r="AG20" s="20" t="s">
        <v>121</v>
      </c>
      <c r="AH20" s="20" t="s">
        <v>139</v>
      </c>
      <c r="AI20" s="20" t="s">
        <v>7</v>
      </c>
      <c r="AJ20" s="20" t="s">
        <v>7</v>
      </c>
      <c r="AK20" s="22">
        <v>88.9</v>
      </c>
      <c r="AL20" s="20" t="s">
        <v>7</v>
      </c>
      <c r="AM20" s="20" t="s">
        <v>127</v>
      </c>
      <c r="AN20" s="20" t="s">
        <v>7</v>
      </c>
      <c r="AO20" s="25">
        <v>85</v>
      </c>
      <c r="AP20" s="20" t="s">
        <v>7</v>
      </c>
    </row>
    <row r="21" spans="1:42" ht="15" x14ac:dyDescent="0.25">
      <c r="A21" t="s">
        <v>71</v>
      </c>
      <c r="B21" t="s">
        <v>82</v>
      </c>
      <c r="C21" s="20" t="s">
        <v>80</v>
      </c>
      <c r="D21" s="20" t="s">
        <v>2</v>
      </c>
      <c r="E21" s="20" t="s">
        <v>88</v>
      </c>
      <c r="F21" s="20" t="s">
        <v>90</v>
      </c>
      <c r="G21" s="20" t="s">
        <v>91</v>
      </c>
      <c r="H21" s="20" t="s">
        <v>2</v>
      </c>
      <c r="I21" s="20" t="s">
        <v>2</v>
      </c>
      <c r="J21" s="20" t="s">
        <v>2</v>
      </c>
      <c r="K21" s="22">
        <v>29</v>
      </c>
      <c r="L21" s="20" t="s">
        <v>2</v>
      </c>
      <c r="M21" s="20" t="s">
        <v>106</v>
      </c>
      <c r="N21" s="20" t="s">
        <v>2</v>
      </c>
      <c r="O21" s="22">
        <v>98.7</v>
      </c>
      <c r="P21" s="20">
        <v>30</v>
      </c>
      <c r="Q21" s="20" t="s">
        <v>7</v>
      </c>
      <c r="R21" s="20" t="s">
        <v>136</v>
      </c>
      <c r="S21" s="20" t="s">
        <v>7</v>
      </c>
      <c r="T21" s="20">
        <v>70</v>
      </c>
      <c r="U21" s="20" t="s">
        <v>33</v>
      </c>
      <c r="V21" s="20" t="s">
        <v>7</v>
      </c>
      <c r="W21" s="20">
        <v>0.23</v>
      </c>
      <c r="X21" s="22" t="s">
        <v>148</v>
      </c>
      <c r="Y21" s="20" t="s">
        <v>106</v>
      </c>
      <c r="Z21" s="20" t="s">
        <v>2</v>
      </c>
      <c r="AA21" s="20" t="str">
        <f>A21</f>
        <v>GC9000iWM 30/210 S(B)</v>
      </c>
      <c r="AB21" s="20" t="s">
        <v>136</v>
      </c>
      <c r="AC21" s="20" t="s">
        <v>88</v>
      </c>
      <c r="AD21" s="20">
        <v>30</v>
      </c>
      <c r="AE21" s="20" t="s">
        <v>2</v>
      </c>
      <c r="AF21" s="20" t="s">
        <v>2</v>
      </c>
      <c r="AG21" s="20" t="s">
        <v>121</v>
      </c>
      <c r="AH21" s="20" t="s">
        <v>139</v>
      </c>
      <c r="AI21" s="20" t="s">
        <v>7</v>
      </c>
      <c r="AJ21" s="20" t="s">
        <v>7</v>
      </c>
      <c r="AK21" s="22">
        <v>88.5</v>
      </c>
      <c r="AL21" s="20" t="s">
        <v>7</v>
      </c>
      <c r="AM21" s="20" t="s">
        <v>127</v>
      </c>
      <c r="AN21" s="20" t="s">
        <v>7</v>
      </c>
      <c r="AO21" s="25">
        <v>85</v>
      </c>
      <c r="AP21" s="20" t="s">
        <v>7</v>
      </c>
    </row>
    <row r="22" spans="1:42" ht="15" x14ac:dyDescent="0.25">
      <c r="A22" t="s">
        <v>38</v>
      </c>
      <c r="B22" t="s">
        <v>81</v>
      </c>
      <c r="C22" s="20" t="s">
        <v>80</v>
      </c>
      <c r="D22" s="20" t="s">
        <v>2</v>
      </c>
      <c r="E22" s="20" t="s">
        <v>88</v>
      </c>
      <c r="F22" s="20" t="s">
        <v>90</v>
      </c>
      <c r="G22" s="20" t="s">
        <v>91</v>
      </c>
      <c r="H22" s="20" t="s">
        <v>2</v>
      </c>
      <c r="I22" s="20" t="s">
        <v>2</v>
      </c>
      <c r="J22" s="20" t="s">
        <v>2</v>
      </c>
      <c r="K22" s="22">
        <v>13</v>
      </c>
      <c r="L22" s="20" t="s">
        <v>2</v>
      </c>
      <c r="M22" s="20" t="s">
        <v>106</v>
      </c>
      <c r="N22" s="20" t="s">
        <v>2</v>
      </c>
      <c r="O22" s="22">
        <v>98.8</v>
      </c>
      <c r="P22" s="20">
        <v>30</v>
      </c>
      <c r="Q22" s="20" t="s">
        <v>7</v>
      </c>
      <c r="R22" s="20" t="s">
        <v>136</v>
      </c>
      <c r="S22" s="20" t="s">
        <v>7</v>
      </c>
      <c r="T22" s="22">
        <v>45</v>
      </c>
      <c r="U22" s="20" t="s">
        <v>33</v>
      </c>
      <c r="V22" s="20" t="s">
        <v>7</v>
      </c>
      <c r="W22" s="22">
        <v>0.2</v>
      </c>
      <c r="X22" s="22" t="s">
        <v>148</v>
      </c>
      <c r="Y22" s="20" t="s">
        <v>106</v>
      </c>
      <c r="Z22" s="20" t="s">
        <v>2</v>
      </c>
      <c r="AA22" s="20" t="str">
        <f>A22</f>
        <v xml:space="preserve">ZSB 14-1 DE </v>
      </c>
      <c r="AB22" s="20" t="s">
        <v>136</v>
      </c>
      <c r="AC22" s="20" t="s">
        <v>88</v>
      </c>
      <c r="AD22" s="20">
        <v>14.7</v>
      </c>
      <c r="AE22" s="20" t="s">
        <v>2</v>
      </c>
      <c r="AF22" s="20" t="s">
        <v>2</v>
      </c>
      <c r="AG22" s="20" t="s">
        <v>32</v>
      </c>
      <c r="AH22" s="20" t="s">
        <v>136</v>
      </c>
      <c r="AI22" s="20" t="s">
        <v>106</v>
      </c>
      <c r="AJ22" s="22" t="s">
        <v>117</v>
      </c>
      <c r="AK22" s="22" t="s">
        <v>117</v>
      </c>
      <c r="AL22" s="20" t="s">
        <v>137</v>
      </c>
      <c r="AM22" s="20" t="s">
        <v>138</v>
      </c>
      <c r="AN22" s="20" t="s">
        <v>138</v>
      </c>
      <c r="AO22" s="25" t="s">
        <v>137</v>
      </c>
      <c r="AP22" s="20" t="s">
        <v>7</v>
      </c>
    </row>
    <row r="23" spans="1:42" ht="15" x14ac:dyDescent="0.25">
      <c r="A23" t="s">
        <v>39</v>
      </c>
      <c r="B23" t="s">
        <v>81</v>
      </c>
      <c r="C23" s="20" t="s">
        <v>80</v>
      </c>
      <c r="D23" s="20" t="s">
        <v>2</v>
      </c>
      <c r="E23" s="20" t="s">
        <v>88</v>
      </c>
      <c r="F23" s="20" t="s">
        <v>90</v>
      </c>
      <c r="G23" s="20" t="s">
        <v>91</v>
      </c>
      <c r="H23" s="20" t="s">
        <v>2</v>
      </c>
      <c r="I23" s="20" t="s">
        <v>2</v>
      </c>
      <c r="J23" s="20" t="s">
        <v>2</v>
      </c>
      <c r="K23" s="22">
        <v>23</v>
      </c>
      <c r="L23" s="20" t="s">
        <v>2</v>
      </c>
      <c r="M23" s="20" t="s">
        <v>106</v>
      </c>
      <c r="N23" s="20" t="s">
        <v>2</v>
      </c>
      <c r="O23" s="22">
        <v>98.1</v>
      </c>
      <c r="P23" s="20">
        <v>30</v>
      </c>
      <c r="Q23" s="20" t="s">
        <v>7</v>
      </c>
      <c r="R23" s="20" t="s">
        <v>136</v>
      </c>
      <c r="S23" s="20" t="s">
        <v>7</v>
      </c>
      <c r="T23" s="22">
        <v>45</v>
      </c>
      <c r="U23" s="20" t="s">
        <v>33</v>
      </c>
      <c r="V23" s="20" t="s">
        <v>7</v>
      </c>
      <c r="W23" s="22">
        <v>0.2</v>
      </c>
      <c r="X23" s="22" t="s">
        <v>148</v>
      </c>
      <c r="Y23" s="20" t="s">
        <v>106</v>
      </c>
      <c r="Z23" s="20" t="s">
        <v>2</v>
      </c>
      <c r="AA23" s="20" t="str">
        <f>A23</f>
        <v xml:space="preserve">ZSB 24-1 DE </v>
      </c>
      <c r="AB23" s="20" t="s">
        <v>136</v>
      </c>
      <c r="AC23" s="20" t="s">
        <v>88</v>
      </c>
      <c r="AD23" s="20">
        <v>24.1</v>
      </c>
      <c r="AE23" s="20" t="s">
        <v>2</v>
      </c>
      <c r="AF23" s="20" t="s">
        <v>2</v>
      </c>
      <c r="AG23" s="20" t="s">
        <v>32</v>
      </c>
      <c r="AH23" s="20" t="s">
        <v>136</v>
      </c>
      <c r="AI23" s="20" t="s">
        <v>106</v>
      </c>
      <c r="AJ23" s="22" t="s">
        <v>117</v>
      </c>
      <c r="AK23" s="22" t="s">
        <v>117</v>
      </c>
      <c r="AL23" s="20" t="s">
        <v>137</v>
      </c>
      <c r="AM23" s="20" t="s">
        <v>138</v>
      </c>
      <c r="AN23" s="20" t="s">
        <v>138</v>
      </c>
      <c r="AO23" s="25" t="s">
        <v>137</v>
      </c>
      <c r="AP23" s="20" t="s">
        <v>7</v>
      </c>
    </row>
    <row r="24" spans="1:42" ht="15" x14ac:dyDescent="0.25">
      <c r="A24" t="s">
        <v>40</v>
      </c>
      <c r="B24" t="s">
        <v>81</v>
      </c>
      <c r="C24" s="20" t="s">
        <v>80</v>
      </c>
      <c r="D24" s="20" t="s">
        <v>2</v>
      </c>
      <c r="E24" s="20" t="s">
        <v>88</v>
      </c>
      <c r="F24" s="20" t="s">
        <v>90</v>
      </c>
      <c r="G24" s="20" t="s">
        <v>91</v>
      </c>
      <c r="H24" s="20" t="s">
        <v>2</v>
      </c>
      <c r="I24" s="20" t="s">
        <v>2</v>
      </c>
      <c r="J24" s="20" t="s">
        <v>2</v>
      </c>
      <c r="K24" s="22">
        <v>24</v>
      </c>
      <c r="L24" s="20" t="s">
        <v>2</v>
      </c>
      <c r="M24" s="20" t="s">
        <v>106</v>
      </c>
      <c r="N24" s="20" t="s">
        <v>2</v>
      </c>
      <c r="O24" s="22">
        <v>99</v>
      </c>
      <c r="P24" s="20">
        <v>30</v>
      </c>
      <c r="Q24" s="20" t="s">
        <v>7</v>
      </c>
      <c r="R24" s="20" t="s">
        <v>136</v>
      </c>
      <c r="S24" s="20" t="s">
        <v>7</v>
      </c>
      <c r="T24" s="22">
        <v>45</v>
      </c>
      <c r="U24" s="20" t="s">
        <v>33</v>
      </c>
      <c r="V24" s="20" t="s">
        <v>7</v>
      </c>
      <c r="W24" s="22">
        <v>0.2</v>
      </c>
      <c r="X24" s="22" t="s">
        <v>148</v>
      </c>
      <c r="Y24" s="20" t="s">
        <v>106</v>
      </c>
      <c r="Z24" s="20" t="s">
        <v>2</v>
      </c>
      <c r="AA24" s="20" t="str">
        <f>A24</f>
        <v xml:space="preserve">ZWB 28-1 DE </v>
      </c>
      <c r="AB24" s="20" t="s">
        <v>136</v>
      </c>
      <c r="AC24" s="20" t="s">
        <v>88</v>
      </c>
      <c r="AD24" s="20">
        <v>28.2</v>
      </c>
      <c r="AE24" s="20" t="s">
        <v>2</v>
      </c>
      <c r="AF24" s="20" t="s">
        <v>2</v>
      </c>
      <c r="AG24" s="20" t="s">
        <v>122</v>
      </c>
      <c r="AH24" s="20" t="s">
        <v>117</v>
      </c>
      <c r="AI24" s="20" t="s">
        <v>2</v>
      </c>
      <c r="AJ24" s="20" t="s">
        <v>7</v>
      </c>
      <c r="AK24" s="22">
        <v>87.8</v>
      </c>
      <c r="AL24" s="20" t="s">
        <v>7</v>
      </c>
      <c r="AM24" s="20" t="s">
        <v>127</v>
      </c>
      <c r="AN24" s="20" t="s">
        <v>7</v>
      </c>
      <c r="AO24" s="25">
        <v>83</v>
      </c>
      <c r="AP24" s="20" t="s">
        <v>7</v>
      </c>
    </row>
    <row r="25" spans="1:42" ht="15" x14ac:dyDescent="0.25">
      <c r="A25" t="s">
        <v>41</v>
      </c>
      <c r="B25" t="s">
        <v>81</v>
      </c>
      <c r="C25" s="20" t="s">
        <v>80</v>
      </c>
      <c r="D25" s="20" t="s">
        <v>2</v>
      </c>
      <c r="E25" s="20" t="s">
        <v>88</v>
      </c>
      <c r="F25" s="20" t="s">
        <v>90</v>
      </c>
      <c r="G25" s="20" t="s">
        <v>91</v>
      </c>
      <c r="H25" s="20" t="s">
        <v>2</v>
      </c>
      <c r="I25" s="20" t="s">
        <v>2</v>
      </c>
      <c r="J25" s="20" t="s">
        <v>2</v>
      </c>
      <c r="K25" s="22">
        <v>23</v>
      </c>
      <c r="L25" s="20" t="s">
        <v>2</v>
      </c>
      <c r="M25" s="20" t="s">
        <v>106</v>
      </c>
      <c r="N25" s="20" t="s">
        <v>2</v>
      </c>
      <c r="O25" s="22">
        <v>98.1</v>
      </c>
      <c r="P25" s="20">
        <v>30</v>
      </c>
      <c r="Q25" s="20" t="s">
        <v>7</v>
      </c>
      <c r="R25" s="20" t="s">
        <v>136</v>
      </c>
      <c r="S25" s="20" t="s">
        <v>7</v>
      </c>
      <c r="T25" s="22">
        <v>45</v>
      </c>
      <c r="U25" s="20" t="s">
        <v>33</v>
      </c>
      <c r="V25" s="20" t="s">
        <v>7</v>
      </c>
      <c r="W25" s="22">
        <v>0.2</v>
      </c>
      <c r="X25" s="22" t="s">
        <v>148</v>
      </c>
      <c r="Y25" s="20" t="s">
        <v>106</v>
      </c>
      <c r="Z25" s="20" t="s">
        <v>2</v>
      </c>
      <c r="AA25" s="20" t="str">
        <f>A25</f>
        <v xml:space="preserve">ZWB 30-1 DE </v>
      </c>
      <c r="AB25" s="20" t="s">
        <v>136</v>
      </c>
      <c r="AC25" s="20" t="s">
        <v>88</v>
      </c>
      <c r="AD25" s="20">
        <v>30.1</v>
      </c>
      <c r="AE25" s="20" t="s">
        <v>2</v>
      </c>
      <c r="AF25" s="20" t="s">
        <v>2</v>
      </c>
      <c r="AG25" s="20" t="s">
        <v>122</v>
      </c>
      <c r="AH25" s="20" t="s">
        <v>117</v>
      </c>
      <c r="AI25" s="20" t="s">
        <v>2</v>
      </c>
      <c r="AJ25" s="20" t="s">
        <v>7</v>
      </c>
      <c r="AK25" s="22">
        <v>87.8</v>
      </c>
      <c r="AL25" s="20" t="s">
        <v>7</v>
      </c>
      <c r="AM25" s="20" t="s">
        <v>127</v>
      </c>
      <c r="AN25" s="20" t="s">
        <v>7</v>
      </c>
      <c r="AO25" s="25">
        <v>81</v>
      </c>
      <c r="AP25" s="20" t="s">
        <v>7</v>
      </c>
    </row>
    <row r="26" spans="1:42" ht="15" x14ac:dyDescent="0.25">
      <c r="A26" t="s">
        <v>42</v>
      </c>
      <c r="B26" t="s">
        <v>81</v>
      </c>
      <c r="C26" s="20" t="s">
        <v>80</v>
      </c>
      <c r="D26" s="20" t="s">
        <v>2</v>
      </c>
      <c r="E26" s="20" t="s">
        <v>88</v>
      </c>
      <c r="F26" s="20" t="s">
        <v>90</v>
      </c>
      <c r="G26" s="20" t="s">
        <v>91</v>
      </c>
      <c r="H26" s="20" t="s">
        <v>2</v>
      </c>
      <c r="I26" s="20" t="s">
        <v>2</v>
      </c>
      <c r="J26" s="20" t="s">
        <v>2</v>
      </c>
      <c r="K26" s="22">
        <v>13</v>
      </c>
      <c r="L26" s="20" t="s">
        <v>2</v>
      </c>
      <c r="M26" s="20" t="s">
        <v>106</v>
      </c>
      <c r="N26" s="20" t="s">
        <v>2</v>
      </c>
      <c r="O26" s="22">
        <v>98.1</v>
      </c>
      <c r="P26" s="20">
        <v>30</v>
      </c>
      <c r="Q26" s="20" t="s">
        <v>7</v>
      </c>
      <c r="R26" s="20" t="s">
        <v>136</v>
      </c>
      <c r="S26" s="20" t="s">
        <v>7</v>
      </c>
      <c r="T26" s="22">
        <v>38</v>
      </c>
      <c r="U26" s="20" t="s">
        <v>33</v>
      </c>
      <c r="V26" s="20" t="s">
        <v>7</v>
      </c>
      <c r="W26" s="22">
        <v>0.2</v>
      </c>
      <c r="X26" s="22" t="s">
        <v>148</v>
      </c>
      <c r="Y26" s="20" t="s">
        <v>106</v>
      </c>
      <c r="Z26" s="20" t="s">
        <v>2</v>
      </c>
      <c r="AA26" s="20" t="str">
        <f>A26</f>
        <v xml:space="preserve">TOP 14-3CE ZSB </v>
      </c>
      <c r="AB26" s="20" t="s">
        <v>136</v>
      </c>
      <c r="AC26" s="20" t="s">
        <v>88</v>
      </c>
      <c r="AD26" s="20">
        <v>13</v>
      </c>
      <c r="AE26" s="20" t="s">
        <v>2</v>
      </c>
      <c r="AF26" s="20" t="s">
        <v>2</v>
      </c>
      <c r="AG26" s="20" t="s">
        <v>32</v>
      </c>
      <c r="AH26" s="20" t="s">
        <v>136</v>
      </c>
      <c r="AI26" s="20" t="s">
        <v>106</v>
      </c>
      <c r="AJ26" s="22" t="s">
        <v>117</v>
      </c>
      <c r="AK26" s="22" t="s">
        <v>117</v>
      </c>
      <c r="AL26" s="20" t="s">
        <v>137</v>
      </c>
      <c r="AM26" s="20" t="s">
        <v>138</v>
      </c>
      <c r="AN26" s="20" t="s">
        <v>138</v>
      </c>
      <c r="AO26" s="25" t="s">
        <v>137</v>
      </c>
      <c r="AP26" s="20" t="s">
        <v>7</v>
      </c>
    </row>
    <row r="27" spans="1:42" ht="15" x14ac:dyDescent="0.25">
      <c r="A27" t="s">
        <v>43</v>
      </c>
      <c r="B27" t="s">
        <v>81</v>
      </c>
      <c r="C27" s="20" t="s">
        <v>80</v>
      </c>
      <c r="D27" s="20" t="s">
        <v>2</v>
      </c>
      <c r="E27" s="20" t="s">
        <v>88</v>
      </c>
      <c r="F27" s="20" t="s">
        <v>90</v>
      </c>
      <c r="G27" s="20" t="s">
        <v>91</v>
      </c>
      <c r="H27" s="20" t="s">
        <v>2</v>
      </c>
      <c r="I27" s="20" t="s">
        <v>2</v>
      </c>
      <c r="J27" s="20" t="s">
        <v>2</v>
      </c>
      <c r="K27" s="22">
        <v>20</v>
      </c>
      <c r="L27" s="20" t="s">
        <v>2</v>
      </c>
      <c r="M27" s="20" t="s">
        <v>106</v>
      </c>
      <c r="N27" s="20" t="s">
        <v>2</v>
      </c>
      <c r="O27" s="22">
        <v>97.4</v>
      </c>
      <c r="P27" s="20">
        <v>30</v>
      </c>
      <c r="Q27" s="20" t="s">
        <v>7</v>
      </c>
      <c r="R27" s="20" t="s">
        <v>136</v>
      </c>
      <c r="S27" s="20" t="s">
        <v>7</v>
      </c>
      <c r="T27" s="22">
        <v>63</v>
      </c>
      <c r="U27" s="20" t="s">
        <v>33</v>
      </c>
      <c r="V27" s="20" t="s">
        <v>7</v>
      </c>
      <c r="W27" s="20">
        <v>0.23</v>
      </c>
      <c r="X27" s="22" t="s">
        <v>148</v>
      </c>
      <c r="Y27" s="20" t="s">
        <v>106</v>
      </c>
      <c r="Z27" s="20" t="s">
        <v>2</v>
      </c>
      <c r="AA27" s="20" t="str">
        <f>A27</f>
        <v xml:space="preserve">TOP 22-3CE ZSB </v>
      </c>
      <c r="AB27" s="20" t="s">
        <v>136</v>
      </c>
      <c r="AC27" s="20" t="s">
        <v>88</v>
      </c>
      <c r="AD27" s="20">
        <v>20.399999999999999</v>
      </c>
      <c r="AE27" s="20" t="s">
        <v>2</v>
      </c>
      <c r="AF27" s="20" t="s">
        <v>2</v>
      </c>
      <c r="AG27" s="20" t="s">
        <v>32</v>
      </c>
      <c r="AH27" s="20" t="s">
        <v>136</v>
      </c>
      <c r="AI27" s="20" t="s">
        <v>106</v>
      </c>
      <c r="AJ27" s="22" t="s">
        <v>117</v>
      </c>
      <c r="AK27" s="22" t="s">
        <v>117</v>
      </c>
      <c r="AL27" s="20" t="s">
        <v>137</v>
      </c>
      <c r="AM27" s="20" t="s">
        <v>138</v>
      </c>
      <c r="AN27" s="20" t="s">
        <v>138</v>
      </c>
      <c r="AO27" s="25" t="s">
        <v>137</v>
      </c>
      <c r="AP27" s="20" t="s">
        <v>7</v>
      </c>
    </row>
    <row r="28" spans="1:42" ht="15" x14ac:dyDescent="0.25">
      <c r="A28" t="s">
        <v>44</v>
      </c>
      <c r="B28" t="s">
        <v>81</v>
      </c>
      <c r="C28" s="20" t="s">
        <v>80</v>
      </c>
      <c r="D28" s="20" t="s">
        <v>2</v>
      </c>
      <c r="E28" s="20" t="s">
        <v>88</v>
      </c>
      <c r="F28" s="20" t="s">
        <v>90</v>
      </c>
      <c r="G28" s="20" t="s">
        <v>91</v>
      </c>
      <c r="H28" s="20" t="s">
        <v>2</v>
      </c>
      <c r="I28" s="20" t="s">
        <v>2</v>
      </c>
      <c r="J28" s="20" t="s">
        <v>2</v>
      </c>
      <c r="K28" s="22">
        <v>20</v>
      </c>
      <c r="L28" s="20" t="s">
        <v>2</v>
      </c>
      <c r="M28" s="20" t="s">
        <v>106</v>
      </c>
      <c r="N28" s="20" t="s">
        <v>2</v>
      </c>
      <c r="O28" s="22">
        <v>97.6</v>
      </c>
      <c r="P28" s="20">
        <v>30</v>
      </c>
      <c r="Q28" s="20" t="s">
        <v>7</v>
      </c>
      <c r="R28" s="20" t="s">
        <v>136</v>
      </c>
      <c r="S28" s="20" t="s">
        <v>7</v>
      </c>
      <c r="T28" s="22">
        <v>63</v>
      </c>
      <c r="U28" s="20" t="s">
        <v>33</v>
      </c>
      <c r="V28" s="20" t="s">
        <v>7</v>
      </c>
      <c r="W28" s="20">
        <v>0.23</v>
      </c>
      <c r="X28" s="22" t="s">
        <v>148</v>
      </c>
      <c r="Y28" s="20" t="s">
        <v>106</v>
      </c>
      <c r="Z28" s="20" t="s">
        <v>2</v>
      </c>
      <c r="AA28" s="20" t="str">
        <f>A28</f>
        <v xml:space="preserve">TOP 22/28-3CE ZWB </v>
      </c>
      <c r="AB28" s="20" t="s">
        <v>136</v>
      </c>
      <c r="AC28" s="20" t="s">
        <v>88</v>
      </c>
      <c r="AD28" s="20">
        <v>27.4</v>
      </c>
      <c r="AE28" s="20" t="s">
        <v>2</v>
      </c>
      <c r="AF28" s="20" t="s">
        <v>2</v>
      </c>
      <c r="AG28" s="20" t="s">
        <v>122</v>
      </c>
      <c r="AH28" s="20" t="s">
        <v>117</v>
      </c>
      <c r="AI28" s="20" t="s">
        <v>2</v>
      </c>
      <c r="AJ28" s="20" t="s">
        <v>7</v>
      </c>
      <c r="AK28" s="22">
        <v>88.4</v>
      </c>
      <c r="AL28" s="20" t="s">
        <v>7</v>
      </c>
      <c r="AM28" s="20" t="s">
        <v>127</v>
      </c>
      <c r="AN28" s="20" t="s">
        <v>7</v>
      </c>
      <c r="AO28" s="25">
        <v>81</v>
      </c>
      <c r="AP28" s="20" t="s">
        <v>7</v>
      </c>
    </row>
    <row r="29" spans="1:42" ht="15" x14ac:dyDescent="0.25">
      <c r="A29" t="s">
        <v>45</v>
      </c>
      <c r="B29" t="s">
        <v>81</v>
      </c>
      <c r="C29" s="20" t="s">
        <v>80</v>
      </c>
      <c r="D29" s="20" t="s">
        <v>2</v>
      </c>
      <c r="E29" s="20" t="s">
        <v>88</v>
      </c>
      <c r="F29" s="20" t="s">
        <v>90</v>
      </c>
      <c r="G29" s="20" t="s">
        <v>91</v>
      </c>
      <c r="H29" s="20" t="s">
        <v>2</v>
      </c>
      <c r="I29" s="20" t="s">
        <v>2</v>
      </c>
      <c r="J29" s="20" t="s">
        <v>2</v>
      </c>
      <c r="K29" s="22">
        <v>23</v>
      </c>
      <c r="L29" s="20" t="s">
        <v>2</v>
      </c>
      <c r="M29" s="20" t="s">
        <v>106</v>
      </c>
      <c r="N29" s="20" t="s">
        <v>2</v>
      </c>
      <c r="O29" s="22">
        <v>97.4</v>
      </c>
      <c r="P29" s="20">
        <v>30</v>
      </c>
      <c r="Q29" s="20" t="s">
        <v>7</v>
      </c>
      <c r="R29" s="20" t="s">
        <v>136</v>
      </c>
      <c r="S29" s="20" t="s">
        <v>7</v>
      </c>
      <c r="T29" s="22">
        <v>38</v>
      </c>
      <c r="U29" s="20" t="s">
        <v>33</v>
      </c>
      <c r="V29" s="20" t="s">
        <v>7</v>
      </c>
      <c r="W29" s="22">
        <v>0.2</v>
      </c>
      <c r="X29" s="22" t="s">
        <v>148</v>
      </c>
      <c r="Y29" s="20" t="s">
        <v>106</v>
      </c>
      <c r="Z29" s="20" t="s">
        <v>2</v>
      </c>
      <c r="AA29" s="20" t="str">
        <f>A29</f>
        <v xml:space="preserve">ZWB 30-4 C </v>
      </c>
      <c r="AB29" s="20" t="s">
        <v>136</v>
      </c>
      <c r="AC29" s="20" t="s">
        <v>88</v>
      </c>
      <c r="AD29" s="20">
        <v>29.7</v>
      </c>
      <c r="AE29" s="20" t="s">
        <v>2</v>
      </c>
      <c r="AF29" s="20" t="s">
        <v>2</v>
      </c>
      <c r="AG29" s="20" t="s">
        <v>122</v>
      </c>
      <c r="AH29" s="20" t="s">
        <v>117</v>
      </c>
      <c r="AI29" s="20" t="s">
        <v>2</v>
      </c>
      <c r="AJ29" s="20" t="s">
        <v>7</v>
      </c>
      <c r="AK29" s="22">
        <v>87.8</v>
      </c>
      <c r="AL29" s="20" t="s">
        <v>7</v>
      </c>
      <c r="AM29" s="20" t="s">
        <v>127</v>
      </c>
      <c r="AN29" s="20" t="s">
        <v>7</v>
      </c>
      <c r="AO29" s="25">
        <v>83</v>
      </c>
      <c r="AP29" s="20" t="s">
        <v>7</v>
      </c>
    </row>
    <row r="30" spans="1:42" ht="15" x14ac:dyDescent="0.25">
      <c r="A30" t="s">
        <v>52</v>
      </c>
      <c r="B30" t="s">
        <v>81</v>
      </c>
      <c r="C30" s="20" t="s">
        <v>80</v>
      </c>
      <c r="D30" s="20" t="s">
        <v>2</v>
      </c>
      <c r="E30" s="20" t="s">
        <v>88</v>
      </c>
      <c r="F30" s="20" t="s">
        <v>90</v>
      </c>
      <c r="G30" s="20" t="s">
        <v>91</v>
      </c>
      <c r="H30" s="20" t="s">
        <v>2</v>
      </c>
      <c r="I30" s="20" t="s">
        <v>2</v>
      </c>
      <c r="J30" s="20" t="s">
        <v>2</v>
      </c>
      <c r="K30" s="22">
        <v>39</v>
      </c>
      <c r="L30" s="20" t="s">
        <v>2</v>
      </c>
      <c r="M30" s="20" t="s">
        <v>106</v>
      </c>
      <c r="N30" s="20" t="s">
        <v>2</v>
      </c>
      <c r="O30" s="22">
        <v>97</v>
      </c>
      <c r="P30" s="20">
        <v>30</v>
      </c>
      <c r="Q30" s="20" t="s">
        <v>7</v>
      </c>
      <c r="R30" s="20" t="s">
        <v>136</v>
      </c>
      <c r="S30" s="20" t="s">
        <v>7</v>
      </c>
      <c r="T30" s="22">
        <v>75</v>
      </c>
      <c r="U30" s="20" t="s">
        <v>33</v>
      </c>
      <c r="V30" s="20" t="s">
        <v>7</v>
      </c>
      <c r="W30" s="20">
        <v>0.23</v>
      </c>
      <c r="X30" s="22" t="s">
        <v>148</v>
      </c>
      <c r="Y30" s="20" t="s">
        <v>106</v>
      </c>
      <c r="Z30" s="20" t="s">
        <v>2</v>
      </c>
      <c r="AA30" s="20" t="str">
        <f>A30</f>
        <v xml:space="preserve">TOP 42-3 ZWBR </v>
      </c>
      <c r="AB30" s="20" t="s">
        <v>136</v>
      </c>
      <c r="AC30" s="20" t="s">
        <v>88</v>
      </c>
      <c r="AD30" s="20">
        <v>40</v>
      </c>
      <c r="AE30" s="20" t="s">
        <v>2</v>
      </c>
      <c r="AF30" s="20" t="s">
        <v>2</v>
      </c>
      <c r="AG30" s="20" t="s">
        <v>122</v>
      </c>
      <c r="AH30" s="20" t="s">
        <v>117</v>
      </c>
      <c r="AI30" s="20" t="s">
        <v>2</v>
      </c>
      <c r="AJ30" s="20" t="s">
        <v>7</v>
      </c>
      <c r="AK30" s="22">
        <v>88.2</v>
      </c>
      <c r="AL30" s="20" t="s">
        <v>7</v>
      </c>
      <c r="AM30" s="20" t="s">
        <v>127</v>
      </c>
      <c r="AN30" s="20" t="s">
        <v>7</v>
      </c>
      <c r="AO30" s="25">
        <v>83</v>
      </c>
      <c r="AP30" s="20" t="s">
        <v>7</v>
      </c>
    </row>
    <row r="31" spans="1:42" ht="15" x14ac:dyDescent="0.25">
      <c r="A31" t="s">
        <v>56</v>
      </c>
      <c r="B31" t="s">
        <v>81</v>
      </c>
      <c r="C31" s="20" t="s">
        <v>80</v>
      </c>
      <c r="D31" s="20" t="s">
        <v>2</v>
      </c>
      <c r="E31" s="20" t="s">
        <v>88</v>
      </c>
      <c r="F31" s="20" t="s">
        <v>90</v>
      </c>
      <c r="G31" s="20" t="s">
        <v>91</v>
      </c>
      <c r="H31" s="20" t="s">
        <v>2</v>
      </c>
      <c r="I31" s="20" t="s">
        <v>2</v>
      </c>
      <c r="J31" s="20" t="s">
        <v>2</v>
      </c>
      <c r="K31" s="22">
        <v>23</v>
      </c>
      <c r="L31" s="20" t="s">
        <v>2</v>
      </c>
      <c r="M31" s="20" t="s">
        <v>106</v>
      </c>
      <c r="N31" s="20" t="s">
        <v>2</v>
      </c>
      <c r="O31" s="22">
        <v>97.8</v>
      </c>
      <c r="P31" s="20">
        <v>30</v>
      </c>
      <c r="Q31" s="20" t="s">
        <v>7</v>
      </c>
      <c r="R31" s="20" t="s">
        <v>136</v>
      </c>
      <c r="S31" s="20" t="s">
        <v>7</v>
      </c>
      <c r="T31" s="22">
        <v>38</v>
      </c>
      <c r="U31" s="20" t="s">
        <v>33</v>
      </c>
      <c r="V31" s="20" t="s">
        <v>7</v>
      </c>
      <c r="W31" s="22">
        <v>0.2</v>
      </c>
      <c r="X31" s="22" t="s">
        <v>148</v>
      </c>
      <c r="Y31" s="20" t="s">
        <v>106</v>
      </c>
      <c r="Z31" s="20" t="s">
        <v>2</v>
      </c>
      <c r="AA31" s="20" t="str">
        <f>A31</f>
        <v xml:space="preserve">ZWSB 30-4 </v>
      </c>
      <c r="AB31" s="20" t="s">
        <v>136</v>
      </c>
      <c r="AC31" s="20" t="s">
        <v>88</v>
      </c>
      <c r="AD31" s="20">
        <v>29.7</v>
      </c>
      <c r="AE31" s="20" t="s">
        <v>2</v>
      </c>
      <c r="AF31" s="20" t="s">
        <v>2</v>
      </c>
      <c r="AG31" s="20" t="s">
        <v>121</v>
      </c>
      <c r="AH31" s="20" t="s">
        <v>139</v>
      </c>
      <c r="AI31" s="20" t="s">
        <v>7</v>
      </c>
      <c r="AJ31" s="20" t="s">
        <v>7</v>
      </c>
      <c r="AK31" s="22">
        <v>87.6</v>
      </c>
      <c r="AL31" s="20" t="s">
        <v>7</v>
      </c>
      <c r="AM31" s="20" t="s">
        <v>127</v>
      </c>
      <c r="AN31" s="20" t="s">
        <v>7</v>
      </c>
      <c r="AO31" s="25">
        <v>81</v>
      </c>
      <c r="AP31" s="20" t="s">
        <v>7</v>
      </c>
    </row>
    <row r="32" spans="1:42" ht="15" x14ac:dyDescent="0.25">
      <c r="A32" t="s">
        <v>57</v>
      </c>
      <c r="B32" t="s">
        <v>81</v>
      </c>
      <c r="C32" s="20" t="s">
        <v>80</v>
      </c>
      <c r="D32" s="20" t="s">
        <v>2</v>
      </c>
      <c r="E32" s="20" t="s">
        <v>88</v>
      </c>
      <c r="F32" s="20" t="s">
        <v>90</v>
      </c>
      <c r="G32" s="20" t="s">
        <v>91</v>
      </c>
      <c r="H32" s="20" t="s">
        <v>2</v>
      </c>
      <c r="I32" s="20" t="s">
        <v>2</v>
      </c>
      <c r="J32" s="20" t="s">
        <v>2</v>
      </c>
      <c r="K32" s="22">
        <v>21</v>
      </c>
      <c r="L32" s="20" t="s">
        <v>2</v>
      </c>
      <c r="M32" s="20" t="s">
        <v>106</v>
      </c>
      <c r="N32" s="20" t="s">
        <v>2</v>
      </c>
      <c r="O32" s="22">
        <v>96.5</v>
      </c>
      <c r="P32" s="20">
        <v>30</v>
      </c>
      <c r="Q32" s="20" t="s">
        <v>7</v>
      </c>
      <c r="R32" s="20" t="s">
        <v>136</v>
      </c>
      <c r="S32" s="20" t="s">
        <v>7</v>
      </c>
      <c r="T32" s="20">
        <v>70</v>
      </c>
      <c r="U32" s="20" t="s">
        <v>33</v>
      </c>
      <c r="V32" s="20" t="s">
        <v>7</v>
      </c>
      <c r="W32" s="20">
        <v>0.23</v>
      </c>
      <c r="X32" s="22" t="s">
        <v>148</v>
      </c>
      <c r="Y32" s="20" t="s">
        <v>106</v>
      </c>
      <c r="Z32" s="20" t="s">
        <v>2</v>
      </c>
      <c r="AA32" s="20" t="str">
        <f>A32</f>
        <v xml:space="preserve">TOP 22/175-3 ZBS </v>
      </c>
      <c r="AB32" s="20" t="s">
        <v>136</v>
      </c>
      <c r="AC32" s="20" t="s">
        <v>88</v>
      </c>
      <c r="AD32" s="20">
        <v>28</v>
      </c>
      <c r="AE32" s="20" t="s">
        <v>2</v>
      </c>
      <c r="AF32" s="20" t="s">
        <v>2</v>
      </c>
      <c r="AG32" s="20" t="s">
        <v>121</v>
      </c>
      <c r="AH32" s="20" t="s">
        <v>139</v>
      </c>
      <c r="AI32" s="20" t="s">
        <v>7</v>
      </c>
      <c r="AJ32" s="20" t="s">
        <v>7</v>
      </c>
      <c r="AK32" s="22">
        <v>87.7</v>
      </c>
      <c r="AL32" s="20" t="s">
        <v>7</v>
      </c>
      <c r="AM32" s="20" t="s">
        <v>127</v>
      </c>
      <c r="AN32" s="20" t="s">
        <v>7</v>
      </c>
      <c r="AO32" s="25">
        <v>82</v>
      </c>
      <c r="AP32" s="20" t="s">
        <v>7</v>
      </c>
    </row>
    <row r="33" spans="1:42" ht="15" x14ac:dyDescent="0.25">
      <c r="A33" t="s">
        <v>58</v>
      </c>
      <c r="B33" t="s">
        <v>81</v>
      </c>
      <c r="C33" s="20" t="s">
        <v>80</v>
      </c>
      <c r="D33" s="20" t="s">
        <v>2</v>
      </c>
      <c r="E33" s="20" t="s">
        <v>88</v>
      </c>
      <c r="F33" s="20" t="s">
        <v>90</v>
      </c>
      <c r="G33" s="20" t="s">
        <v>91</v>
      </c>
      <c r="H33" s="20" t="s">
        <v>2</v>
      </c>
      <c r="I33" s="20" t="s">
        <v>2</v>
      </c>
      <c r="J33" s="20" t="s">
        <v>2</v>
      </c>
      <c r="K33" s="22">
        <v>22</v>
      </c>
      <c r="L33" s="20" t="s">
        <v>2</v>
      </c>
      <c r="M33" s="20" t="s">
        <v>106</v>
      </c>
      <c r="N33" s="20" t="s">
        <v>2</v>
      </c>
      <c r="O33" s="22">
        <v>97.3</v>
      </c>
      <c r="P33" s="20">
        <v>30</v>
      </c>
      <c r="Q33" s="20" t="s">
        <v>7</v>
      </c>
      <c r="R33" s="20" t="s">
        <v>136</v>
      </c>
      <c r="S33" s="20" t="s">
        <v>7</v>
      </c>
      <c r="T33" s="20">
        <v>70</v>
      </c>
      <c r="U33" s="20" t="s">
        <v>33</v>
      </c>
      <c r="V33" s="20" t="s">
        <v>7</v>
      </c>
      <c r="W33" s="20">
        <v>0.23</v>
      </c>
      <c r="X33" s="22" t="s">
        <v>148</v>
      </c>
      <c r="Y33" s="20" t="s">
        <v>106</v>
      </c>
      <c r="Z33" s="20" t="s">
        <v>2</v>
      </c>
      <c r="AA33" s="20" t="str">
        <f>A33</f>
        <v xml:space="preserve">CSW 30-3 </v>
      </c>
      <c r="AB33" s="20" t="s">
        <v>136</v>
      </c>
      <c r="AC33" s="20" t="s">
        <v>88</v>
      </c>
      <c r="AD33" s="20">
        <v>29.7</v>
      </c>
      <c r="AE33" s="20" t="s">
        <v>2</v>
      </c>
      <c r="AF33" s="20" t="s">
        <v>2</v>
      </c>
      <c r="AG33" s="20" t="s">
        <v>122</v>
      </c>
      <c r="AH33" s="20" t="s">
        <v>117</v>
      </c>
      <c r="AI33" s="20" t="s">
        <v>2</v>
      </c>
      <c r="AJ33" s="20" t="s">
        <v>7</v>
      </c>
      <c r="AK33" s="22">
        <v>87.8</v>
      </c>
      <c r="AL33" s="20" t="s">
        <v>7</v>
      </c>
      <c r="AM33" s="20" t="s">
        <v>127</v>
      </c>
      <c r="AN33" s="20" t="s">
        <v>7</v>
      </c>
      <c r="AO33" s="25">
        <v>82</v>
      </c>
      <c r="AP33" s="20" t="s">
        <v>7</v>
      </c>
    </row>
    <row r="34" spans="1:42" ht="15" x14ac:dyDescent="0.25">
      <c r="A34" t="s">
        <v>59</v>
      </c>
      <c r="B34" t="s">
        <v>81</v>
      </c>
      <c r="C34" s="20" t="s">
        <v>80</v>
      </c>
      <c r="D34" s="20" t="s">
        <v>2</v>
      </c>
      <c r="E34" s="20" t="s">
        <v>88</v>
      </c>
      <c r="F34" s="20" t="s">
        <v>90</v>
      </c>
      <c r="G34" s="20" t="s">
        <v>91</v>
      </c>
      <c r="H34" s="20" t="s">
        <v>2</v>
      </c>
      <c r="I34" s="20" t="s">
        <v>2</v>
      </c>
      <c r="J34" s="20" t="s">
        <v>2</v>
      </c>
      <c r="K34" s="22">
        <v>23</v>
      </c>
      <c r="L34" s="20" t="s">
        <v>2</v>
      </c>
      <c r="M34" s="20" t="s">
        <v>106</v>
      </c>
      <c r="N34" s="20" t="s">
        <v>2</v>
      </c>
      <c r="O34" s="22">
        <v>97.8</v>
      </c>
      <c r="P34" s="20">
        <v>30</v>
      </c>
      <c r="Q34" s="20" t="s">
        <v>7</v>
      </c>
      <c r="R34" s="20" t="s">
        <v>136</v>
      </c>
      <c r="S34" s="20" t="s">
        <v>7</v>
      </c>
      <c r="T34" s="20">
        <v>70</v>
      </c>
      <c r="U34" s="20" t="s">
        <v>33</v>
      </c>
      <c r="V34" s="20" t="s">
        <v>7</v>
      </c>
      <c r="W34" s="20">
        <v>0.23</v>
      </c>
      <c r="X34" s="22" t="s">
        <v>148</v>
      </c>
      <c r="Y34" s="20" t="s">
        <v>106</v>
      </c>
      <c r="Z34" s="20" t="s">
        <v>2</v>
      </c>
      <c r="AA34" s="20" t="str">
        <f>A34</f>
        <v>ZWBH 26-4.1A</v>
      </c>
      <c r="AB34" s="20" t="s">
        <v>136</v>
      </c>
      <c r="AC34" s="20" t="s">
        <v>88</v>
      </c>
      <c r="AD34" s="20">
        <v>29.7</v>
      </c>
      <c r="AE34" s="20" t="s">
        <v>2</v>
      </c>
      <c r="AF34" s="20" t="s">
        <v>2</v>
      </c>
      <c r="AG34" s="20" t="s">
        <v>122</v>
      </c>
      <c r="AH34" s="20" t="s">
        <v>117</v>
      </c>
      <c r="AI34" s="20" t="s">
        <v>2</v>
      </c>
      <c r="AJ34" s="20" t="s">
        <v>7</v>
      </c>
      <c r="AK34" s="22">
        <v>87.6</v>
      </c>
      <c r="AL34" s="20" t="s">
        <v>7</v>
      </c>
      <c r="AM34" s="20" t="s">
        <v>127</v>
      </c>
      <c r="AN34" s="20" t="s">
        <v>7</v>
      </c>
      <c r="AO34" s="25">
        <v>81</v>
      </c>
      <c r="AP34" s="20" t="s">
        <v>7</v>
      </c>
    </row>
    <row r="35" spans="1:42" ht="15" x14ac:dyDescent="0.25">
      <c r="A35" t="s">
        <v>60</v>
      </c>
      <c r="B35" t="s">
        <v>81</v>
      </c>
      <c r="C35" s="20" t="s">
        <v>80</v>
      </c>
      <c r="D35" s="20" t="s">
        <v>2</v>
      </c>
      <c r="E35" s="20" t="s">
        <v>88</v>
      </c>
      <c r="F35" s="20" t="s">
        <v>90</v>
      </c>
      <c r="G35" s="20" t="s">
        <v>91</v>
      </c>
      <c r="H35" s="20" t="s">
        <v>2</v>
      </c>
      <c r="I35" s="20" t="s">
        <v>2</v>
      </c>
      <c r="J35" s="20" t="s">
        <v>2</v>
      </c>
      <c r="K35" s="22">
        <v>13</v>
      </c>
      <c r="L35" s="20" t="s">
        <v>2</v>
      </c>
      <c r="M35" s="20" t="s">
        <v>106</v>
      </c>
      <c r="N35" s="20" t="s">
        <v>2</v>
      </c>
      <c r="O35" s="22">
        <v>98</v>
      </c>
      <c r="P35" s="20">
        <v>30</v>
      </c>
      <c r="Q35" s="20" t="s">
        <v>7</v>
      </c>
      <c r="R35" s="20" t="s">
        <v>136</v>
      </c>
      <c r="S35" s="20" t="s">
        <v>7</v>
      </c>
      <c r="T35" s="20">
        <v>70</v>
      </c>
      <c r="U35" s="20" t="s">
        <v>33</v>
      </c>
      <c r="V35" s="20" t="s">
        <v>7</v>
      </c>
      <c r="W35" s="20">
        <v>0.23</v>
      </c>
      <c r="X35" s="22" t="s">
        <v>148</v>
      </c>
      <c r="Y35" s="20" t="s">
        <v>106</v>
      </c>
      <c r="Z35" s="20" t="s">
        <v>2</v>
      </c>
      <c r="AA35" s="20" t="str">
        <f>A35</f>
        <v>ZSBH 16-4.1A</v>
      </c>
      <c r="AB35" s="20" t="s">
        <v>136</v>
      </c>
      <c r="AC35" s="20" t="s">
        <v>88</v>
      </c>
      <c r="AD35" s="20" t="s">
        <v>140</v>
      </c>
      <c r="AE35" s="20" t="s">
        <v>2</v>
      </c>
      <c r="AF35" s="20" t="s">
        <v>2</v>
      </c>
      <c r="AG35" s="20" t="s">
        <v>32</v>
      </c>
      <c r="AH35" s="20" t="s">
        <v>136</v>
      </c>
      <c r="AI35" s="20" t="s">
        <v>106</v>
      </c>
      <c r="AJ35" s="22" t="s">
        <v>117</v>
      </c>
      <c r="AK35" s="22" t="s">
        <v>117</v>
      </c>
      <c r="AL35" s="20" t="s">
        <v>137</v>
      </c>
      <c r="AM35" s="20" t="s">
        <v>138</v>
      </c>
      <c r="AN35" s="20" t="s">
        <v>138</v>
      </c>
      <c r="AO35" s="25" t="s">
        <v>137</v>
      </c>
      <c r="AP35" s="20" t="s">
        <v>7</v>
      </c>
    </row>
    <row r="36" spans="1:42" ht="15" x14ac:dyDescent="0.25">
      <c r="A36" t="s">
        <v>61</v>
      </c>
      <c r="B36" t="s">
        <v>81</v>
      </c>
      <c r="C36" s="20" t="s">
        <v>80</v>
      </c>
      <c r="D36" s="20" t="s">
        <v>2</v>
      </c>
      <c r="E36" s="20" t="s">
        <v>88</v>
      </c>
      <c r="F36" s="20" t="s">
        <v>90</v>
      </c>
      <c r="G36" s="20" t="s">
        <v>91</v>
      </c>
      <c r="H36" s="20" t="s">
        <v>2</v>
      </c>
      <c r="I36" s="20" t="s">
        <v>2</v>
      </c>
      <c r="J36" s="20" t="s">
        <v>2</v>
      </c>
      <c r="K36" s="22">
        <v>22</v>
      </c>
      <c r="L36" s="20" t="s">
        <v>2</v>
      </c>
      <c r="M36" s="20" t="s">
        <v>106</v>
      </c>
      <c r="N36" s="20" t="s">
        <v>2</v>
      </c>
      <c r="O36" s="22">
        <v>97.3</v>
      </c>
      <c r="P36" s="20">
        <v>30</v>
      </c>
      <c r="Q36" s="20" t="s">
        <v>7</v>
      </c>
      <c r="R36" s="20" t="s">
        <v>136</v>
      </c>
      <c r="S36" s="20" t="s">
        <v>7</v>
      </c>
      <c r="T36" s="20">
        <v>70</v>
      </c>
      <c r="U36" s="20" t="s">
        <v>33</v>
      </c>
      <c r="V36" s="20" t="s">
        <v>7</v>
      </c>
      <c r="W36" s="20">
        <v>0.23</v>
      </c>
      <c r="X36" s="22" t="s">
        <v>148</v>
      </c>
      <c r="Y36" s="20" t="s">
        <v>106</v>
      </c>
      <c r="Z36" s="20" t="s">
        <v>2</v>
      </c>
      <c r="AA36" s="20" t="str">
        <f>A36</f>
        <v>TOP 22/275-3 ZBS</v>
      </c>
      <c r="AB36" s="20" t="s">
        <v>136</v>
      </c>
      <c r="AC36" s="20" t="s">
        <v>88</v>
      </c>
      <c r="AD36" s="20">
        <v>28</v>
      </c>
      <c r="AE36" s="20" t="s">
        <v>2</v>
      </c>
      <c r="AF36" s="20" t="s">
        <v>2</v>
      </c>
      <c r="AG36" s="20" t="s">
        <v>121</v>
      </c>
      <c r="AH36" s="20" t="s">
        <v>139</v>
      </c>
      <c r="AI36" s="20" t="s">
        <v>7</v>
      </c>
      <c r="AJ36" s="20" t="s">
        <v>7</v>
      </c>
      <c r="AK36" s="22">
        <v>87.8</v>
      </c>
      <c r="AL36" s="20" t="s">
        <v>7</v>
      </c>
      <c r="AM36" s="20" t="s">
        <v>127</v>
      </c>
      <c r="AN36" s="20" t="s">
        <v>7</v>
      </c>
      <c r="AO36" s="25">
        <v>90</v>
      </c>
      <c r="AP36" s="20" t="s">
        <v>7</v>
      </c>
    </row>
    <row r="37" spans="1:42" ht="15" x14ac:dyDescent="0.25">
      <c r="A37" t="s">
        <v>62</v>
      </c>
      <c r="B37" t="s">
        <v>81</v>
      </c>
      <c r="C37" s="20" t="s">
        <v>80</v>
      </c>
      <c r="D37" s="20" t="s">
        <v>2</v>
      </c>
      <c r="E37" s="20" t="s">
        <v>88</v>
      </c>
      <c r="F37" s="20" t="s">
        <v>90</v>
      </c>
      <c r="G37" s="20" t="s">
        <v>91</v>
      </c>
      <c r="H37" s="20" t="s">
        <v>2</v>
      </c>
      <c r="I37" s="20" t="s">
        <v>2</v>
      </c>
      <c r="J37" s="20" t="s">
        <v>2</v>
      </c>
      <c r="K37" s="22">
        <v>29</v>
      </c>
      <c r="L37" s="20" t="s">
        <v>2</v>
      </c>
      <c r="M37" s="20" t="s">
        <v>106</v>
      </c>
      <c r="N37" s="20" t="s">
        <v>2</v>
      </c>
      <c r="O37" s="22">
        <v>97.6</v>
      </c>
      <c r="P37" s="20">
        <v>30</v>
      </c>
      <c r="Q37" s="20" t="s">
        <v>7</v>
      </c>
      <c r="R37" s="20" t="s">
        <v>136</v>
      </c>
      <c r="S37" s="20" t="s">
        <v>7</v>
      </c>
      <c r="T37" s="20">
        <v>70</v>
      </c>
      <c r="U37" s="20" t="s">
        <v>33</v>
      </c>
      <c r="V37" s="20" t="s">
        <v>7</v>
      </c>
      <c r="W37" s="20">
        <v>0.23</v>
      </c>
      <c r="X37" s="22" t="s">
        <v>148</v>
      </c>
      <c r="Y37" s="20" t="s">
        <v>106</v>
      </c>
      <c r="Z37" s="20" t="s">
        <v>2</v>
      </c>
      <c r="AA37" s="20" t="str">
        <f>A37</f>
        <v>TOP 30/375-3 ZBS</v>
      </c>
      <c r="AB37" s="20" t="s">
        <v>136</v>
      </c>
      <c r="AC37" s="20" t="s">
        <v>88</v>
      </c>
      <c r="AD37" s="20">
        <v>30.5</v>
      </c>
      <c r="AE37" s="20" t="s">
        <v>2</v>
      </c>
      <c r="AF37" s="20" t="s">
        <v>2</v>
      </c>
      <c r="AG37" s="20" t="s">
        <v>121</v>
      </c>
      <c r="AH37" s="20" t="s">
        <v>139</v>
      </c>
      <c r="AI37" s="20" t="s">
        <v>7</v>
      </c>
      <c r="AJ37" s="20" t="s">
        <v>7</v>
      </c>
      <c r="AK37" s="22">
        <v>88.2</v>
      </c>
      <c r="AL37" s="20" t="s">
        <v>7</v>
      </c>
      <c r="AM37" s="20" t="s">
        <v>127</v>
      </c>
      <c r="AN37" s="20" t="s">
        <v>7</v>
      </c>
      <c r="AO37" s="25">
        <v>88</v>
      </c>
      <c r="AP37" s="20" t="s">
        <v>7</v>
      </c>
    </row>
    <row r="38" spans="1:42" ht="15" x14ac:dyDescent="0.25">
      <c r="A38" t="s">
        <v>63</v>
      </c>
      <c r="B38" t="s">
        <v>81</v>
      </c>
      <c r="C38" s="20" t="s">
        <v>80</v>
      </c>
      <c r="D38" s="20" t="s">
        <v>2</v>
      </c>
      <c r="E38" s="20" t="s">
        <v>88</v>
      </c>
      <c r="F38" s="20" t="s">
        <v>90</v>
      </c>
      <c r="G38" s="20" t="s">
        <v>91</v>
      </c>
      <c r="H38" s="20" t="s">
        <v>2</v>
      </c>
      <c r="I38" s="20" t="s">
        <v>2</v>
      </c>
      <c r="J38" s="20" t="s">
        <v>2</v>
      </c>
      <c r="K38" s="22">
        <v>13</v>
      </c>
      <c r="L38" s="20" t="s">
        <v>2</v>
      </c>
      <c r="M38" s="20" t="s">
        <v>106</v>
      </c>
      <c r="N38" s="20" t="s">
        <v>2</v>
      </c>
      <c r="O38" s="22">
        <v>98.1</v>
      </c>
      <c r="P38" s="20">
        <v>30</v>
      </c>
      <c r="Q38" s="20" t="s">
        <v>7</v>
      </c>
      <c r="R38" s="20" t="s">
        <v>136</v>
      </c>
      <c r="S38" s="20" t="s">
        <v>7</v>
      </c>
      <c r="T38" s="20">
        <v>70</v>
      </c>
      <c r="U38" s="20" t="s">
        <v>33</v>
      </c>
      <c r="V38" s="20" t="s">
        <v>7</v>
      </c>
      <c r="W38" s="20">
        <v>0.23</v>
      </c>
      <c r="X38" s="22" t="s">
        <v>148</v>
      </c>
      <c r="Y38" s="20" t="s">
        <v>106</v>
      </c>
      <c r="Z38" s="20" t="s">
        <v>2</v>
      </c>
      <c r="AA38" s="20" t="str">
        <f>A38</f>
        <v>ZBS 14/210-3 SOE</v>
      </c>
      <c r="AB38" s="20" t="s">
        <v>136</v>
      </c>
      <c r="AC38" s="20" t="s">
        <v>88</v>
      </c>
      <c r="AD38" s="20">
        <v>15.8</v>
      </c>
      <c r="AE38" s="20" t="s">
        <v>2</v>
      </c>
      <c r="AF38" s="20" t="s">
        <v>2</v>
      </c>
      <c r="AG38" s="20" t="s">
        <v>121</v>
      </c>
      <c r="AH38" s="20" t="s">
        <v>139</v>
      </c>
      <c r="AI38" s="20" t="s">
        <v>7</v>
      </c>
      <c r="AJ38" s="20" t="s">
        <v>7</v>
      </c>
      <c r="AK38" s="22">
        <v>87.8</v>
      </c>
      <c r="AL38" s="20" t="s">
        <v>7</v>
      </c>
      <c r="AM38" s="20" t="s">
        <v>127</v>
      </c>
      <c r="AN38" s="20" t="s">
        <v>7</v>
      </c>
      <c r="AO38" s="25">
        <v>85</v>
      </c>
      <c r="AP38" s="20" t="s">
        <v>7</v>
      </c>
    </row>
    <row r="39" spans="1:42" ht="15" x14ac:dyDescent="0.25">
      <c r="A39" t="s">
        <v>64</v>
      </c>
      <c r="B39" t="s">
        <v>81</v>
      </c>
      <c r="C39" s="20" t="s">
        <v>80</v>
      </c>
      <c r="D39" s="20" t="s">
        <v>2</v>
      </c>
      <c r="E39" s="20" t="s">
        <v>88</v>
      </c>
      <c r="F39" s="20" t="s">
        <v>90</v>
      </c>
      <c r="G39" s="20" t="s">
        <v>91</v>
      </c>
      <c r="H39" s="20" t="s">
        <v>2</v>
      </c>
      <c r="I39" s="20" t="s">
        <v>2</v>
      </c>
      <c r="J39" s="20" t="s">
        <v>2</v>
      </c>
      <c r="K39" s="22">
        <v>29</v>
      </c>
      <c r="L39" s="20" t="s">
        <v>2</v>
      </c>
      <c r="M39" s="20" t="s">
        <v>106</v>
      </c>
      <c r="N39" s="20" t="s">
        <v>2</v>
      </c>
      <c r="O39" s="22">
        <v>97.6</v>
      </c>
      <c r="P39" s="20">
        <v>30</v>
      </c>
      <c r="Q39" s="20" t="s">
        <v>7</v>
      </c>
      <c r="R39" s="20" t="s">
        <v>136</v>
      </c>
      <c r="S39" s="20" t="s">
        <v>7</v>
      </c>
      <c r="T39" s="20">
        <v>70</v>
      </c>
      <c r="U39" s="20" t="s">
        <v>33</v>
      </c>
      <c r="V39" s="20" t="s">
        <v>7</v>
      </c>
      <c r="W39" s="20">
        <v>0.23</v>
      </c>
      <c r="X39" s="22" t="s">
        <v>148</v>
      </c>
      <c r="Y39" s="20" t="s">
        <v>106</v>
      </c>
      <c r="Z39" s="20" t="s">
        <v>2</v>
      </c>
      <c r="AA39" s="20" t="str">
        <f>A39</f>
        <v>ZBS 30/210-3 SOE</v>
      </c>
      <c r="AB39" s="20" t="s">
        <v>136</v>
      </c>
      <c r="AC39" s="20" t="s">
        <v>88</v>
      </c>
      <c r="AD39" s="20">
        <v>30.5</v>
      </c>
      <c r="AE39" s="20" t="s">
        <v>2</v>
      </c>
      <c r="AF39" s="20" t="s">
        <v>2</v>
      </c>
      <c r="AG39" s="20" t="s">
        <v>121</v>
      </c>
      <c r="AH39" s="20" t="s">
        <v>139</v>
      </c>
      <c r="AI39" s="20" t="s">
        <v>7</v>
      </c>
      <c r="AJ39" s="20" t="s">
        <v>7</v>
      </c>
      <c r="AK39" s="22">
        <v>88.2</v>
      </c>
      <c r="AL39" s="20" t="s">
        <v>7</v>
      </c>
      <c r="AM39" s="20" t="s">
        <v>127</v>
      </c>
      <c r="AN39" s="20" t="s">
        <v>7</v>
      </c>
      <c r="AO39" s="25">
        <v>87</v>
      </c>
      <c r="AP39" s="20" t="s">
        <v>7</v>
      </c>
    </row>
    <row r="40" spans="1:42" ht="15" x14ac:dyDescent="0.25">
      <c r="A40" t="s">
        <v>72</v>
      </c>
      <c r="B40" t="s">
        <v>81</v>
      </c>
      <c r="C40" s="20" t="s">
        <v>80</v>
      </c>
      <c r="D40" s="20" t="s">
        <v>2</v>
      </c>
      <c r="E40" s="20" t="s">
        <v>88</v>
      </c>
      <c r="F40" s="20" t="s">
        <v>90</v>
      </c>
      <c r="G40" s="20" t="s">
        <v>91</v>
      </c>
      <c r="H40" s="20" t="s">
        <v>2</v>
      </c>
      <c r="I40" s="20" t="s">
        <v>2</v>
      </c>
      <c r="J40" s="20" t="s">
        <v>2</v>
      </c>
      <c r="K40" s="22">
        <v>63</v>
      </c>
      <c r="L40" s="20" t="s">
        <v>2</v>
      </c>
      <c r="M40" s="20" t="s">
        <v>106</v>
      </c>
      <c r="N40" s="20" t="s">
        <v>2</v>
      </c>
      <c r="O40" s="22">
        <v>97.1</v>
      </c>
      <c r="P40" s="20">
        <v>30</v>
      </c>
      <c r="Q40" s="20" t="s">
        <v>7</v>
      </c>
      <c r="R40" s="20" t="s">
        <v>136</v>
      </c>
      <c r="S40" s="20" t="s">
        <v>7</v>
      </c>
      <c r="T40" s="22">
        <v>130</v>
      </c>
      <c r="U40" s="20" t="s">
        <v>33</v>
      </c>
      <c r="V40" s="20" t="s">
        <v>7</v>
      </c>
      <c r="W40" s="20">
        <v>0.23</v>
      </c>
      <c r="X40" s="22" t="s">
        <v>148</v>
      </c>
      <c r="Y40" s="20" t="s">
        <v>106</v>
      </c>
      <c r="Z40" s="20" t="s">
        <v>2</v>
      </c>
      <c r="AA40" s="20" t="str">
        <f>A40</f>
        <v>ZBR 70-3 A</v>
      </c>
      <c r="AB40" s="20" t="s">
        <v>136</v>
      </c>
      <c r="AC40" s="20" t="s">
        <v>88</v>
      </c>
      <c r="AD40" s="20">
        <v>62.6</v>
      </c>
      <c r="AE40" s="20" t="s">
        <v>2</v>
      </c>
      <c r="AF40" s="20" t="s">
        <v>2</v>
      </c>
      <c r="AG40" s="20" t="s">
        <v>32</v>
      </c>
      <c r="AH40" s="20" t="s">
        <v>136</v>
      </c>
      <c r="AI40" s="20" t="s">
        <v>106</v>
      </c>
      <c r="AJ40" s="22" t="s">
        <v>117</v>
      </c>
      <c r="AK40" s="22" t="s">
        <v>117</v>
      </c>
      <c r="AL40" s="20" t="s">
        <v>137</v>
      </c>
      <c r="AM40" s="20" t="s">
        <v>138</v>
      </c>
      <c r="AN40" s="20" t="s">
        <v>138</v>
      </c>
      <c r="AO40" s="25" t="s">
        <v>137</v>
      </c>
      <c r="AP40" s="20" t="s">
        <v>7</v>
      </c>
    </row>
    <row r="41" spans="1:42" ht="15" x14ac:dyDescent="0.25">
      <c r="A41" t="s">
        <v>73</v>
      </c>
      <c r="B41" t="s">
        <v>81</v>
      </c>
      <c r="C41" s="20" t="s">
        <v>80</v>
      </c>
      <c r="D41" s="20" t="s">
        <v>2</v>
      </c>
      <c r="E41" s="20" t="s">
        <v>88</v>
      </c>
      <c r="F41" s="20" t="s">
        <v>90</v>
      </c>
      <c r="G41" s="20" t="s">
        <v>91</v>
      </c>
      <c r="H41" s="20" t="s">
        <v>2</v>
      </c>
      <c r="I41" s="20" t="s">
        <v>2</v>
      </c>
      <c r="J41" s="20" t="s">
        <v>2</v>
      </c>
      <c r="K41" s="22">
        <v>95</v>
      </c>
      <c r="L41" s="20" t="s">
        <v>2</v>
      </c>
      <c r="M41" s="20" t="s">
        <v>106</v>
      </c>
      <c r="N41" s="20" t="s">
        <v>2</v>
      </c>
      <c r="O41" s="22">
        <v>97.2</v>
      </c>
      <c r="P41" s="20">
        <v>30</v>
      </c>
      <c r="Q41" s="20" t="s">
        <v>7</v>
      </c>
      <c r="R41" s="20" t="s">
        <v>136</v>
      </c>
      <c r="S41" s="20" t="s">
        <v>7</v>
      </c>
      <c r="T41" s="22">
        <v>130</v>
      </c>
      <c r="U41" s="20" t="s">
        <v>33</v>
      </c>
      <c r="V41" s="20" t="s">
        <v>7</v>
      </c>
      <c r="W41" s="20">
        <v>0.23</v>
      </c>
      <c r="X41" s="22" t="s">
        <v>148</v>
      </c>
      <c r="Y41" s="20" t="s">
        <v>106</v>
      </c>
      <c r="Z41" s="20" t="s">
        <v>2</v>
      </c>
      <c r="AA41" s="20" t="str">
        <f>A41</f>
        <v>ZBR 100-3 A</v>
      </c>
      <c r="AB41" s="20" t="s">
        <v>136</v>
      </c>
      <c r="AC41" s="20" t="s">
        <v>88</v>
      </c>
      <c r="AD41" s="20">
        <v>94.5</v>
      </c>
      <c r="AE41" s="20" t="s">
        <v>2</v>
      </c>
      <c r="AF41" s="20" t="s">
        <v>2</v>
      </c>
      <c r="AG41" s="20" t="s">
        <v>32</v>
      </c>
      <c r="AH41" s="20" t="s">
        <v>136</v>
      </c>
      <c r="AI41" s="20" t="s">
        <v>106</v>
      </c>
      <c r="AJ41" s="22" t="s">
        <v>117</v>
      </c>
      <c r="AK41" s="22" t="s">
        <v>117</v>
      </c>
      <c r="AL41" s="20" t="s">
        <v>137</v>
      </c>
      <c r="AM41" s="20" t="s">
        <v>138</v>
      </c>
      <c r="AN41" s="20" t="s">
        <v>138</v>
      </c>
      <c r="AO41" s="25" t="s">
        <v>137</v>
      </c>
      <c r="AP41" s="20" t="s">
        <v>7</v>
      </c>
    </row>
    <row r="42" spans="1:42" ht="15" x14ac:dyDescent="0.25">
      <c r="A42" t="s">
        <v>74</v>
      </c>
      <c r="B42" t="s">
        <v>81</v>
      </c>
      <c r="C42" s="20" t="s">
        <v>80</v>
      </c>
      <c r="D42" s="20" t="s">
        <v>2</v>
      </c>
      <c r="E42" s="20" t="s">
        <v>88</v>
      </c>
      <c r="F42" s="20" t="s">
        <v>90</v>
      </c>
      <c r="G42" s="20" t="s">
        <v>91</v>
      </c>
      <c r="H42" s="20" t="s">
        <v>2</v>
      </c>
      <c r="I42" s="20" t="s">
        <v>2</v>
      </c>
      <c r="J42" s="20" t="s">
        <v>2</v>
      </c>
      <c r="K42" s="22">
        <v>16</v>
      </c>
      <c r="L42" s="20" t="s">
        <v>2</v>
      </c>
      <c r="M42" s="20" t="s">
        <v>106</v>
      </c>
      <c r="N42" s="20" t="s">
        <v>2</v>
      </c>
      <c r="O42" s="22">
        <v>98.9</v>
      </c>
      <c r="P42" s="20">
        <v>30</v>
      </c>
      <c r="Q42" s="20" t="s">
        <v>7</v>
      </c>
      <c r="R42" s="20" t="s">
        <v>136</v>
      </c>
      <c r="S42" s="20" t="s">
        <v>7</v>
      </c>
      <c r="T42" s="22" t="s">
        <v>117</v>
      </c>
      <c r="U42" s="22" t="s">
        <v>117</v>
      </c>
      <c r="V42" s="22" t="s">
        <v>117</v>
      </c>
      <c r="W42" s="22" t="s">
        <v>117</v>
      </c>
      <c r="X42" s="22" t="s">
        <v>117</v>
      </c>
      <c r="Y42" s="22" t="s">
        <v>117</v>
      </c>
      <c r="Z42" s="22" t="s">
        <v>117</v>
      </c>
      <c r="AA42" s="20" t="str">
        <f>A42</f>
        <v>KBR 16</v>
      </c>
      <c r="AB42" s="20" t="s">
        <v>136</v>
      </c>
      <c r="AC42" s="20" t="s">
        <v>88</v>
      </c>
      <c r="AD42" s="22" t="s">
        <v>117</v>
      </c>
      <c r="AE42" s="22" t="s">
        <v>117</v>
      </c>
      <c r="AF42" s="22" t="s">
        <v>117</v>
      </c>
      <c r="AG42" s="22" t="s">
        <v>117</v>
      </c>
      <c r="AH42" s="22" t="s">
        <v>117</v>
      </c>
      <c r="AI42" s="22" t="s">
        <v>117</v>
      </c>
      <c r="AJ42" s="22" t="s">
        <v>117</v>
      </c>
      <c r="AK42" s="22" t="s">
        <v>117</v>
      </c>
      <c r="AL42" s="22" t="s">
        <v>117</v>
      </c>
      <c r="AM42" s="22" t="s">
        <v>117</v>
      </c>
      <c r="AN42" s="22" t="s">
        <v>117</v>
      </c>
      <c r="AO42" s="26" t="s">
        <v>117</v>
      </c>
      <c r="AP42" s="22" t="s">
        <v>117</v>
      </c>
    </row>
    <row r="43" spans="1:42" ht="15" x14ac:dyDescent="0.25">
      <c r="A43" t="s">
        <v>75</v>
      </c>
      <c r="B43" t="s">
        <v>81</v>
      </c>
      <c r="C43" s="20" t="s">
        <v>80</v>
      </c>
      <c r="D43" s="20" t="s">
        <v>2</v>
      </c>
      <c r="E43" s="20" t="s">
        <v>88</v>
      </c>
      <c r="F43" s="20" t="s">
        <v>90</v>
      </c>
      <c r="G43" s="20" t="s">
        <v>91</v>
      </c>
      <c r="H43" s="20" t="s">
        <v>2</v>
      </c>
      <c r="I43" s="20" t="s">
        <v>2</v>
      </c>
      <c r="J43" s="20" t="s">
        <v>2</v>
      </c>
      <c r="K43" s="22">
        <v>30</v>
      </c>
      <c r="L43" s="20" t="s">
        <v>2</v>
      </c>
      <c r="M43" s="20" t="s">
        <v>106</v>
      </c>
      <c r="N43" s="20" t="s">
        <v>2</v>
      </c>
      <c r="O43" s="22">
        <v>97.6</v>
      </c>
      <c r="P43" s="20">
        <v>30</v>
      </c>
      <c r="Q43" s="20" t="s">
        <v>7</v>
      </c>
      <c r="R43" s="20" t="s">
        <v>136</v>
      </c>
      <c r="S43" s="20" t="s">
        <v>7</v>
      </c>
      <c r="T43" s="22" t="s">
        <v>117</v>
      </c>
      <c r="U43" s="22" t="s">
        <v>117</v>
      </c>
      <c r="V43" s="22" t="s">
        <v>117</v>
      </c>
      <c r="W43" s="22" t="s">
        <v>117</v>
      </c>
      <c r="X43" s="22" t="s">
        <v>117</v>
      </c>
      <c r="Y43" s="22" t="s">
        <v>117</v>
      </c>
      <c r="Z43" s="22" t="s">
        <v>117</v>
      </c>
      <c r="AA43" s="20" t="str">
        <f>A43</f>
        <v>KBR 30</v>
      </c>
      <c r="AB43" s="20" t="s">
        <v>136</v>
      </c>
      <c r="AC43" s="20" t="s">
        <v>88</v>
      </c>
      <c r="AD43" s="22" t="s">
        <v>117</v>
      </c>
      <c r="AE43" s="22" t="s">
        <v>117</v>
      </c>
      <c r="AF43" s="22" t="s">
        <v>117</v>
      </c>
      <c r="AG43" s="22" t="s">
        <v>117</v>
      </c>
      <c r="AH43" s="22" t="s">
        <v>117</v>
      </c>
      <c r="AI43" s="22" t="s">
        <v>117</v>
      </c>
      <c r="AJ43" s="22" t="s">
        <v>117</v>
      </c>
      <c r="AK43" s="22" t="s">
        <v>117</v>
      </c>
      <c r="AL43" s="22" t="s">
        <v>117</v>
      </c>
      <c r="AM43" s="22" t="s">
        <v>117</v>
      </c>
      <c r="AN43" s="22" t="s">
        <v>117</v>
      </c>
      <c r="AO43" s="26" t="s">
        <v>117</v>
      </c>
      <c r="AP43" s="22" t="s">
        <v>117</v>
      </c>
    </row>
    <row r="44" spans="1:42" ht="15" x14ac:dyDescent="0.25">
      <c r="A44" t="s">
        <v>76</v>
      </c>
      <c r="B44" t="s">
        <v>81</v>
      </c>
      <c r="C44" s="20" t="s">
        <v>80</v>
      </c>
      <c r="D44" s="20" t="s">
        <v>2</v>
      </c>
      <c r="E44" s="20" t="s">
        <v>88</v>
      </c>
      <c r="F44" s="20" t="s">
        <v>90</v>
      </c>
      <c r="G44" s="20" t="s">
        <v>91</v>
      </c>
      <c r="H44" s="20" t="s">
        <v>2</v>
      </c>
      <c r="I44" s="20" t="s">
        <v>2</v>
      </c>
      <c r="J44" s="20" t="s">
        <v>2</v>
      </c>
      <c r="K44" s="22">
        <v>39</v>
      </c>
      <c r="L44" s="20" t="s">
        <v>2</v>
      </c>
      <c r="M44" s="20" t="s">
        <v>106</v>
      </c>
      <c r="N44" s="20" t="s">
        <v>2</v>
      </c>
      <c r="O44" s="22">
        <v>97</v>
      </c>
      <c r="P44" s="20">
        <v>30</v>
      </c>
      <c r="Q44" s="20" t="s">
        <v>7</v>
      </c>
      <c r="R44" s="20" t="s">
        <v>136</v>
      </c>
      <c r="S44" s="20" t="s">
        <v>7</v>
      </c>
      <c r="T44" s="22" t="s">
        <v>117</v>
      </c>
      <c r="U44" s="22" t="s">
        <v>117</v>
      </c>
      <c r="V44" s="22" t="s">
        <v>117</v>
      </c>
      <c r="W44" s="22" t="s">
        <v>117</v>
      </c>
      <c r="X44" s="22" t="s">
        <v>117</v>
      </c>
      <c r="Y44" s="22" t="s">
        <v>117</v>
      </c>
      <c r="Z44" s="22" t="s">
        <v>117</v>
      </c>
      <c r="AA44" s="20" t="str">
        <f>A44</f>
        <v>KBR 42</v>
      </c>
      <c r="AB44" s="20" t="s">
        <v>136</v>
      </c>
      <c r="AC44" s="20" t="s">
        <v>88</v>
      </c>
      <c r="AD44" s="22" t="s">
        <v>117</v>
      </c>
      <c r="AE44" s="22" t="s">
        <v>117</v>
      </c>
      <c r="AF44" s="22" t="s">
        <v>117</v>
      </c>
      <c r="AG44" s="22" t="s">
        <v>117</v>
      </c>
      <c r="AH44" s="22" t="s">
        <v>117</v>
      </c>
      <c r="AI44" s="22" t="s">
        <v>117</v>
      </c>
      <c r="AJ44" s="22" t="s">
        <v>117</v>
      </c>
      <c r="AK44" s="22" t="s">
        <v>117</v>
      </c>
      <c r="AL44" s="22" t="s">
        <v>117</v>
      </c>
      <c r="AM44" s="22" t="s">
        <v>117</v>
      </c>
      <c r="AN44" s="22" t="s">
        <v>117</v>
      </c>
      <c r="AO44" s="26" t="s">
        <v>117</v>
      </c>
      <c r="AP44" s="22" t="s">
        <v>117</v>
      </c>
    </row>
    <row r="45" spans="1:42" ht="15" x14ac:dyDescent="0.25">
      <c r="A45" t="s">
        <v>77</v>
      </c>
      <c r="B45" t="s">
        <v>81</v>
      </c>
      <c r="C45" s="20" t="s">
        <v>80</v>
      </c>
      <c r="D45" s="20" t="s">
        <v>2</v>
      </c>
      <c r="E45" s="20" t="s">
        <v>88</v>
      </c>
      <c r="F45" s="20" t="s">
        <v>90</v>
      </c>
      <c r="G45" s="20" t="s">
        <v>91</v>
      </c>
      <c r="H45" s="20" t="s">
        <v>2</v>
      </c>
      <c r="I45" s="20" t="s">
        <v>2</v>
      </c>
      <c r="J45" s="20" t="s">
        <v>2</v>
      </c>
      <c r="K45" s="22">
        <v>16</v>
      </c>
      <c r="L45" s="20" t="s">
        <v>2</v>
      </c>
      <c r="M45" s="20" t="s">
        <v>106</v>
      </c>
      <c r="N45" s="20" t="s">
        <v>2</v>
      </c>
      <c r="O45" s="22">
        <v>98.9</v>
      </c>
      <c r="P45" s="20">
        <v>30</v>
      </c>
      <c r="Q45" s="20" t="s">
        <v>7</v>
      </c>
      <c r="R45" s="20" t="s">
        <v>136</v>
      </c>
      <c r="S45" s="20" t="s">
        <v>7</v>
      </c>
      <c r="T45" s="20">
        <v>70</v>
      </c>
      <c r="U45" s="20" t="s">
        <v>33</v>
      </c>
      <c r="V45" s="20" t="s">
        <v>7</v>
      </c>
      <c r="W45" s="20">
        <v>0.23</v>
      </c>
      <c r="X45" s="22" t="s">
        <v>148</v>
      </c>
      <c r="Y45" s="20" t="s">
        <v>106</v>
      </c>
      <c r="Z45" s="20" t="s">
        <v>2</v>
      </c>
      <c r="AA45" s="20" t="str">
        <f>A45</f>
        <v>KSBR 16</v>
      </c>
      <c r="AB45" s="20" t="s">
        <v>136</v>
      </c>
      <c r="AC45" s="20" t="s">
        <v>88</v>
      </c>
      <c r="AD45" s="20">
        <v>15.3</v>
      </c>
      <c r="AE45" s="20" t="s">
        <v>2</v>
      </c>
      <c r="AF45" s="20" t="s">
        <v>2</v>
      </c>
      <c r="AG45" s="20" t="s">
        <v>32</v>
      </c>
      <c r="AH45" s="20" t="s">
        <v>136</v>
      </c>
      <c r="AI45" s="20" t="s">
        <v>106</v>
      </c>
      <c r="AJ45" s="22" t="s">
        <v>117</v>
      </c>
      <c r="AK45" s="22" t="s">
        <v>117</v>
      </c>
      <c r="AL45" s="20" t="s">
        <v>137</v>
      </c>
      <c r="AM45" s="20" t="s">
        <v>138</v>
      </c>
      <c r="AN45" s="20" t="s">
        <v>138</v>
      </c>
      <c r="AO45" s="25" t="s">
        <v>137</v>
      </c>
      <c r="AP45" s="20" t="s">
        <v>7</v>
      </c>
    </row>
    <row r="46" spans="1:42" ht="15" x14ac:dyDescent="0.25">
      <c r="A46" t="s">
        <v>141</v>
      </c>
      <c r="B46" t="s">
        <v>81</v>
      </c>
      <c r="C46" s="20" t="s">
        <v>80</v>
      </c>
      <c r="D46" s="20" t="s">
        <v>2</v>
      </c>
      <c r="E46" s="20" t="s">
        <v>88</v>
      </c>
      <c r="F46" s="20" t="s">
        <v>90</v>
      </c>
      <c r="G46" s="20" t="s">
        <v>91</v>
      </c>
      <c r="H46" s="20" t="s">
        <v>2</v>
      </c>
      <c r="I46" s="20" t="s">
        <v>2</v>
      </c>
      <c r="J46" s="20" t="s">
        <v>2</v>
      </c>
      <c r="K46" s="22">
        <v>30</v>
      </c>
      <c r="L46" s="20" t="s">
        <v>2</v>
      </c>
      <c r="M46" s="20" t="s">
        <v>106</v>
      </c>
      <c r="N46" s="20" t="s">
        <v>2</v>
      </c>
      <c r="O46" s="22">
        <v>97.6</v>
      </c>
      <c r="P46" s="20">
        <v>30</v>
      </c>
      <c r="Q46" s="20" t="s">
        <v>7</v>
      </c>
      <c r="R46" s="20" t="s">
        <v>136</v>
      </c>
      <c r="S46" s="20" t="s">
        <v>7</v>
      </c>
      <c r="T46" s="20">
        <v>70</v>
      </c>
      <c r="U46" s="20" t="s">
        <v>33</v>
      </c>
      <c r="V46" s="20" t="s">
        <v>7</v>
      </c>
      <c r="W46" s="20">
        <v>0.23</v>
      </c>
      <c r="X46" s="22" t="s">
        <v>148</v>
      </c>
      <c r="Y46" s="20" t="s">
        <v>106</v>
      </c>
      <c r="Z46" s="20" t="s">
        <v>2</v>
      </c>
      <c r="AA46" s="20" t="str">
        <f>A46</f>
        <v>KSBR 30</v>
      </c>
      <c r="AB46" s="20" t="s">
        <v>136</v>
      </c>
      <c r="AC46" s="20" t="s">
        <v>88</v>
      </c>
      <c r="AD46" s="20">
        <v>30.1</v>
      </c>
      <c r="AE46" s="20" t="s">
        <v>2</v>
      </c>
      <c r="AF46" s="20" t="s">
        <v>2</v>
      </c>
      <c r="AG46" s="20" t="s">
        <v>32</v>
      </c>
      <c r="AH46" s="20" t="s">
        <v>136</v>
      </c>
      <c r="AI46" s="20" t="s">
        <v>106</v>
      </c>
      <c r="AJ46" s="22" t="s">
        <v>117</v>
      </c>
      <c r="AK46" s="22" t="s">
        <v>117</v>
      </c>
      <c r="AL46" s="20" t="s">
        <v>137</v>
      </c>
      <c r="AM46" s="20" t="s">
        <v>138</v>
      </c>
      <c r="AN46" s="20" t="s">
        <v>138</v>
      </c>
      <c r="AO46" s="25" t="s">
        <v>137</v>
      </c>
      <c r="AP46" s="20" t="s">
        <v>7</v>
      </c>
    </row>
    <row r="47" spans="1:42" ht="15" x14ac:dyDescent="0.25">
      <c r="C47" s="20"/>
      <c r="D47" s="20"/>
      <c r="E47" s="20"/>
      <c r="F47" s="20"/>
      <c r="G47" s="20"/>
      <c r="H47" s="20"/>
      <c r="I47" s="20"/>
      <c r="J47" s="20"/>
      <c r="K47" s="22"/>
      <c r="L47" s="20"/>
      <c r="M47" s="20"/>
      <c r="N47" s="20"/>
      <c r="O47" s="20"/>
      <c r="P47" s="20"/>
      <c r="Q47" s="20"/>
      <c r="R47" s="20"/>
      <c r="S47" s="20"/>
      <c r="T47" s="22"/>
      <c r="U47" s="20"/>
      <c r="V47" s="20"/>
      <c r="W47" s="22"/>
      <c r="X47" s="22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2"/>
      <c r="AK47" s="22"/>
      <c r="AL47" s="20"/>
      <c r="AM47" s="20"/>
      <c r="AN47" s="20"/>
      <c r="AO47" s="25"/>
      <c r="AP47" s="20"/>
    </row>
    <row r="48" spans="1:42" ht="15" x14ac:dyDescent="0.25">
      <c r="C48" s="20"/>
      <c r="D48" s="20"/>
      <c r="E48" s="20"/>
      <c r="F48" s="20"/>
      <c r="G48" s="20"/>
      <c r="H48" s="20"/>
      <c r="I48" s="20"/>
      <c r="J48" s="20"/>
      <c r="K48" s="22"/>
      <c r="L48" s="20"/>
      <c r="M48" s="20"/>
      <c r="N48" s="20"/>
      <c r="O48" s="20"/>
      <c r="P48" s="20"/>
      <c r="Q48" s="20"/>
      <c r="R48" s="20"/>
      <c r="S48" s="20"/>
      <c r="T48" s="22"/>
      <c r="U48" s="20"/>
      <c r="V48" s="20"/>
      <c r="W48" s="22"/>
      <c r="X48" s="22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2"/>
      <c r="AL48" s="20"/>
      <c r="AM48" s="20"/>
      <c r="AN48" s="20"/>
      <c r="AO48" s="25"/>
      <c r="AP48" s="20"/>
    </row>
    <row r="49" spans="3:42" ht="15" x14ac:dyDescent="0.25">
      <c r="C49" s="20"/>
      <c r="D49" s="20"/>
      <c r="E49" s="20"/>
      <c r="F49" s="20"/>
      <c r="G49" s="20"/>
      <c r="H49" s="20"/>
      <c r="I49" s="20"/>
      <c r="J49" s="20"/>
      <c r="K49" s="22"/>
      <c r="L49" s="20"/>
      <c r="M49" s="20"/>
      <c r="N49" s="20"/>
      <c r="O49" s="22"/>
      <c r="P49" s="20"/>
      <c r="Q49" s="20"/>
      <c r="R49" s="20"/>
      <c r="S49" s="20"/>
      <c r="T49" s="22"/>
      <c r="U49" s="20"/>
      <c r="V49" s="20"/>
      <c r="W49" s="20"/>
      <c r="X49" s="22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2"/>
      <c r="AK49" s="22"/>
      <c r="AL49" s="20"/>
      <c r="AM49" s="20"/>
      <c r="AN49" s="20"/>
      <c r="AO49" s="25"/>
      <c r="AP49" s="20"/>
    </row>
    <row r="50" spans="3:42" ht="15" x14ac:dyDescent="0.25">
      <c r="C50" s="20"/>
      <c r="D50" s="20"/>
      <c r="E50" s="20"/>
      <c r="F50" s="20"/>
      <c r="G50" s="20"/>
      <c r="H50" s="20"/>
      <c r="I50" s="20"/>
      <c r="J50" s="20"/>
      <c r="K50" s="22"/>
      <c r="L50" s="20"/>
      <c r="M50" s="20"/>
      <c r="N50" s="20"/>
      <c r="O50" s="22"/>
      <c r="P50" s="20"/>
      <c r="Q50" s="20"/>
      <c r="R50" s="20"/>
      <c r="S50" s="20"/>
      <c r="T50" s="22"/>
      <c r="U50" s="20"/>
      <c r="V50" s="20"/>
      <c r="W50" s="20"/>
      <c r="X50" s="22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2"/>
      <c r="AK50" s="22"/>
      <c r="AL50" s="20"/>
      <c r="AM50" s="20"/>
      <c r="AN50" s="20"/>
      <c r="AO50" s="25"/>
      <c r="AP50" s="20"/>
    </row>
    <row r="51" spans="3:42" ht="15" x14ac:dyDescent="0.25">
      <c r="C51" s="20"/>
      <c r="D51" s="20"/>
      <c r="E51" s="20"/>
      <c r="F51" s="20"/>
      <c r="G51" s="20"/>
      <c r="H51" s="20"/>
      <c r="I51" s="20"/>
      <c r="J51" s="20"/>
      <c r="K51" s="22"/>
      <c r="L51" s="20"/>
      <c r="M51" s="20"/>
      <c r="N51" s="20"/>
      <c r="O51" s="22"/>
      <c r="P51" s="20"/>
      <c r="Q51" s="20"/>
      <c r="R51" s="20"/>
      <c r="S51" s="20"/>
      <c r="T51" s="22"/>
      <c r="U51" s="20"/>
      <c r="V51" s="20"/>
      <c r="W51" s="20"/>
      <c r="X51" s="22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2"/>
      <c r="AK51" s="22"/>
      <c r="AL51" s="20"/>
      <c r="AM51" s="20"/>
      <c r="AN51" s="20"/>
      <c r="AO51" s="25"/>
      <c r="AP51" s="20"/>
    </row>
    <row r="52" spans="3:42" ht="15" x14ac:dyDescent="0.25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2"/>
      <c r="P52" s="20"/>
      <c r="Q52" s="20"/>
      <c r="R52" s="20"/>
      <c r="S52" s="20"/>
      <c r="T52" s="22"/>
      <c r="U52" s="20"/>
      <c r="V52" s="20"/>
      <c r="W52" s="22"/>
      <c r="X52" s="22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2"/>
      <c r="AK52" s="22"/>
      <c r="AL52" s="20"/>
      <c r="AM52" s="20"/>
      <c r="AN52" s="20"/>
      <c r="AO52" s="25"/>
      <c r="AP52" s="20"/>
    </row>
    <row r="53" spans="3:42" ht="15" x14ac:dyDescent="0.25">
      <c r="C53" s="20"/>
      <c r="D53" s="20"/>
      <c r="E53" s="20"/>
      <c r="F53" s="20"/>
      <c r="G53" s="20"/>
      <c r="H53" s="20"/>
      <c r="I53" s="20"/>
      <c r="J53" s="20"/>
      <c r="K53" s="22"/>
      <c r="L53" s="20"/>
      <c r="M53" s="20"/>
      <c r="N53" s="20"/>
      <c r="O53" s="22"/>
      <c r="P53" s="20"/>
      <c r="Q53" s="20"/>
      <c r="R53" s="20"/>
      <c r="S53" s="20"/>
      <c r="T53" s="22"/>
      <c r="U53" s="20"/>
      <c r="V53" s="20"/>
      <c r="W53" s="22"/>
      <c r="X53" s="22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2"/>
      <c r="AK53" s="22"/>
      <c r="AL53" s="20"/>
      <c r="AM53" s="20"/>
      <c r="AN53" s="20"/>
      <c r="AO53" s="25"/>
      <c r="AP53" s="20"/>
    </row>
    <row r="54" spans="3:42" ht="15" x14ac:dyDescent="0.25">
      <c r="C54" s="20"/>
      <c r="D54" s="20"/>
      <c r="E54" s="20"/>
      <c r="F54" s="20"/>
      <c r="G54" s="20"/>
      <c r="H54" s="20"/>
      <c r="I54" s="20"/>
      <c r="J54" s="20"/>
      <c r="K54" s="22"/>
      <c r="L54" s="20"/>
      <c r="M54" s="20"/>
      <c r="N54" s="20"/>
      <c r="O54" s="20"/>
      <c r="P54" s="20"/>
      <c r="Q54" s="20"/>
      <c r="R54" s="20"/>
      <c r="S54" s="20"/>
      <c r="T54" s="22"/>
      <c r="U54" s="20"/>
      <c r="V54" s="20"/>
      <c r="W54" s="22"/>
      <c r="X54" s="22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2"/>
      <c r="AL54" s="20"/>
      <c r="AM54" s="20"/>
      <c r="AN54" s="20"/>
      <c r="AO54" s="25"/>
      <c r="AP54" s="20"/>
    </row>
    <row r="55" spans="3:42" ht="15" x14ac:dyDescent="0.25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2"/>
      <c r="P55" s="20"/>
      <c r="Q55" s="20"/>
      <c r="R55" s="20"/>
      <c r="S55" s="20"/>
      <c r="T55" s="22"/>
      <c r="U55" s="20"/>
      <c r="V55" s="20"/>
      <c r="W55" s="22"/>
      <c r="X55" s="22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2"/>
      <c r="AL55" s="20"/>
      <c r="AM55" s="20"/>
      <c r="AN55" s="20"/>
      <c r="AO55" s="25"/>
      <c r="AP55" s="20"/>
    </row>
    <row r="56" spans="3:42" ht="15" x14ac:dyDescent="0.25">
      <c r="C56" s="20"/>
      <c r="D56" s="20"/>
      <c r="E56" s="20"/>
      <c r="F56" s="20"/>
      <c r="G56" s="20"/>
      <c r="H56" s="20"/>
      <c r="I56" s="20"/>
      <c r="J56" s="20"/>
      <c r="K56" s="22"/>
      <c r="L56" s="20"/>
      <c r="M56" s="20"/>
      <c r="N56" s="20"/>
      <c r="O56" s="22"/>
      <c r="P56" s="20"/>
      <c r="Q56" s="20"/>
      <c r="R56" s="20"/>
      <c r="S56" s="20"/>
      <c r="T56" s="22"/>
      <c r="U56" s="22"/>
      <c r="V56" s="22"/>
      <c r="W56" s="22"/>
      <c r="X56" s="22"/>
      <c r="Y56" s="22"/>
      <c r="Z56" s="22"/>
      <c r="AA56" s="20"/>
      <c r="AB56" s="20"/>
      <c r="AC56" s="20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6"/>
      <c r="AP56" s="22"/>
    </row>
    <row r="57" spans="3:42" ht="15" x14ac:dyDescent="0.25">
      <c r="C57" s="20"/>
      <c r="D57" s="20"/>
      <c r="E57" s="20"/>
      <c r="F57" s="20"/>
      <c r="G57" s="20"/>
      <c r="H57" s="20"/>
      <c r="I57" s="20"/>
      <c r="J57" s="20"/>
      <c r="K57" s="22"/>
      <c r="L57" s="20"/>
      <c r="M57" s="20"/>
      <c r="N57" s="20"/>
      <c r="O57" s="22"/>
      <c r="P57" s="20"/>
      <c r="Q57" s="20"/>
      <c r="R57" s="20"/>
      <c r="S57" s="20"/>
      <c r="T57" s="22"/>
      <c r="U57" s="22"/>
      <c r="V57" s="22"/>
      <c r="W57" s="22"/>
      <c r="X57" s="22"/>
      <c r="Y57" s="22"/>
      <c r="Z57" s="22"/>
      <c r="AA57" s="20"/>
      <c r="AB57" s="20"/>
      <c r="AC57" s="20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6"/>
      <c r="AP57" s="22"/>
    </row>
    <row r="58" spans="3:42" ht="15" x14ac:dyDescent="0.25">
      <c r="C58" s="20"/>
      <c r="D58" s="20"/>
      <c r="E58" s="20"/>
      <c r="F58" s="20"/>
      <c r="G58" s="20"/>
      <c r="H58" s="20"/>
      <c r="I58" s="20"/>
      <c r="J58" s="20"/>
      <c r="K58" s="22"/>
      <c r="L58" s="20"/>
      <c r="M58" s="20"/>
      <c r="N58" s="20"/>
      <c r="O58" s="22"/>
      <c r="P58" s="20"/>
      <c r="Q58" s="20"/>
      <c r="R58" s="20"/>
      <c r="S58" s="20"/>
      <c r="T58" s="22"/>
      <c r="U58" s="22"/>
      <c r="V58" s="22"/>
      <c r="W58" s="22"/>
      <c r="X58" s="22"/>
      <c r="Y58" s="22"/>
      <c r="Z58" s="22"/>
      <c r="AA58" s="20"/>
      <c r="AB58" s="20"/>
      <c r="AC58" s="20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6"/>
      <c r="AP58" s="22"/>
    </row>
    <row r="59" spans="3:42" ht="15" x14ac:dyDescent="0.25">
      <c r="C59" s="20"/>
      <c r="D59" s="20"/>
      <c r="E59" s="20"/>
      <c r="F59" s="20"/>
      <c r="G59" s="20"/>
      <c r="H59" s="20"/>
      <c r="I59" s="20"/>
      <c r="J59" s="20"/>
      <c r="K59" s="22"/>
      <c r="L59" s="20"/>
      <c r="M59" s="20"/>
      <c r="N59" s="20"/>
      <c r="O59" s="22"/>
      <c r="P59" s="20"/>
      <c r="Q59" s="20"/>
      <c r="R59" s="20"/>
      <c r="S59" s="20"/>
      <c r="T59" s="20"/>
      <c r="U59" s="20"/>
      <c r="V59" s="20"/>
      <c r="W59" s="20"/>
      <c r="X59" s="22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2"/>
      <c r="AK59" s="22"/>
      <c r="AL59" s="20"/>
      <c r="AM59" s="20"/>
      <c r="AN59" s="20"/>
      <c r="AO59" s="25"/>
      <c r="AP59" s="20"/>
    </row>
    <row r="60" spans="3:42" ht="15" x14ac:dyDescent="0.25">
      <c r="C60" s="20"/>
      <c r="D60" s="20"/>
      <c r="E60" s="20"/>
      <c r="F60" s="20"/>
      <c r="G60" s="20"/>
      <c r="H60" s="20"/>
      <c r="I60" s="20"/>
      <c r="J60" s="20"/>
      <c r="K60" s="22"/>
      <c r="L60" s="20"/>
      <c r="M60" s="20"/>
      <c r="N60" s="20"/>
      <c r="O60" s="22"/>
      <c r="P60" s="20"/>
      <c r="Q60" s="20"/>
      <c r="R60" s="20"/>
      <c r="S60" s="20"/>
      <c r="T60" s="20"/>
      <c r="U60" s="20"/>
      <c r="V60" s="20"/>
      <c r="W60" s="20"/>
      <c r="X60" s="22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2"/>
      <c r="AK60" s="22"/>
      <c r="AL60" s="20"/>
      <c r="AM60" s="20"/>
      <c r="AN60" s="20"/>
      <c r="AO60" s="25"/>
      <c r="AP60" s="20"/>
    </row>
    <row r="61" spans="3:42" ht="15" x14ac:dyDescent="0.25">
      <c r="C61" s="20"/>
      <c r="D61" s="20"/>
      <c r="E61" s="20"/>
      <c r="F61" s="20"/>
      <c r="G61" s="20"/>
      <c r="H61" s="20"/>
      <c r="I61" s="20"/>
      <c r="J61" s="20"/>
      <c r="K61" s="22"/>
      <c r="L61" s="20"/>
      <c r="M61" s="20"/>
      <c r="N61" s="20"/>
      <c r="O61" s="22"/>
      <c r="P61" s="20"/>
      <c r="Q61" s="20"/>
      <c r="R61" s="20"/>
      <c r="S61" s="20"/>
      <c r="T61" s="22"/>
      <c r="U61" s="22"/>
      <c r="V61" s="22"/>
      <c r="W61" s="22"/>
      <c r="X61" s="22"/>
      <c r="Y61" s="20"/>
      <c r="Z61" s="20"/>
      <c r="AA61" s="20"/>
      <c r="AB61" s="20"/>
      <c r="AC61" s="20"/>
      <c r="AD61" s="22"/>
      <c r="AE61" s="20"/>
      <c r="AF61" s="20"/>
      <c r="AG61" s="20"/>
      <c r="AH61" s="20"/>
      <c r="AI61" s="20"/>
      <c r="AJ61" s="22"/>
      <c r="AK61" s="22"/>
      <c r="AL61" s="20"/>
      <c r="AM61" s="20"/>
      <c r="AN61" s="20"/>
      <c r="AO61" s="25"/>
      <c r="AP61" s="20"/>
    </row>
    <row r="62" spans="3:42" ht="15" x14ac:dyDescent="0.25">
      <c r="C62" s="20"/>
      <c r="D62" s="20"/>
      <c r="E62" s="20"/>
      <c r="F62" s="20"/>
      <c r="G62" s="20"/>
      <c r="H62" s="20"/>
      <c r="I62" s="20"/>
      <c r="J62" s="20"/>
      <c r="K62" s="22"/>
      <c r="L62" s="20"/>
      <c r="M62" s="20"/>
      <c r="N62" s="20"/>
      <c r="O62" s="22"/>
      <c r="P62" s="20"/>
      <c r="Q62" s="20"/>
      <c r="R62" s="20"/>
      <c r="S62" s="20"/>
      <c r="T62" s="22"/>
      <c r="U62" s="22"/>
      <c r="V62" s="22"/>
      <c r="W62" s="22"/>
      <c r="X62" s="22"/>
      <c r="Y62" s="20"/>
      <c r="Z62" s="20"/>
      <c r="AA62" s="20"/>
      <c r="AB62" s="20"/>
      <c r="AC62" s="20"/>
      <c r="AD62" s="22"/>
      <c r="AE62" s="20"/>
      <c r="AF62" s="20"/>
      <c r="AG62" s="20"/>
      <c r="AH62" s="20"/>
      <c r="AI62" s="20"/>
      <c r="AJ62" s="22"/>
      <c r="AK62" s="22"/>
      <c r="AL62" s="20"/>
      <c r="AM62" s="20"/>
      <c r="AN62" s="20"/>
      <c r="AO62" s="25"/>
      <c r="AP62" s="20"/>
    </row>
    <row r="63" spans="3:42" ht="15" x14ac:dyDescent="0.25">
      <c r="C63" s="20"/>
      <c r="D63" s="20"/>
      <c r="E63" s="20"/>
      <c r="F63" s="20"/>
      <c r="G63" s="20"/>
      <c r="H63" s="20"/>
      <c r="I63" s="20"/>
      <c r="J63" s="20"/>
      <c r="K63" s="22"/>
      <c r="L63" s="20"/>
      <c r="M63" s="20"/>
      <c r="N63" s="20"/>
      <c r="O63" s="22"/>
      <c r="P63" s="20"/>
      <c r="Q63" s="20"/>
      <c r="R63" s="20"/>
      <c r="S63" s="20"/>
      <c r="T63" s="22"/>
      <c r="U63" s="22"/>
      <c r="V63" s="22"/>
      <c r="W63" s="22"/>
      <c r="X63" s="22"/>
      <c r="Y63" s="20"/>
      <c r="Z63" s="20"/>
      <c r="AA63" s="20"/>
      <c r="AB63" s="20"/>
      <c r="AC63" s="20"/>
      <c r="AD63" s="22"/>
      <c r="AE63" s="20"/>
      <c r="AF63" s="20"/>
      <c r="AG63" s="20"/>
      <c r="AH63" s="20"/>
      <c r="AI63" s="20"/>
      <c r="AJ63" s="22"/>
      <c r="AK63" s="22"/>
      <c r="AL63" s="20"/>
      <c r="AM63" s="20"/>
      <c r="AN63" s="20"/>
      <c r="AO63" s="25"/>
      <c r="AP63" s="20"/>
    </row>
    <row r="64" spans="3:42" ht="15" x14ac:dyDescent="0.25">
      <c r="C64" s="20"/>
      <c r="D64" s="20"/>
      <c r="E64" s="20"/>
      <c r="F64" s="20"/>
      <c r="G64" s="20"/>
      <c r="H64" s="20"/>
      <c r="I64" s="20"/>
      <c r="J64" s="20"/>
      <c r="K64" s="22"/>
      <c r="L64" s="20"/>
      <c r="M64" s="20"/>
      <c r="N64" s="20"/>
      <c r="O64" s="22"/>
      <c r="P64" s="20"/>
      <c r="Q64" s="20"/>
      <c r="R64" s="20"/>
      <c r="S64" s="20"/>
      <c r="T64" s="22"/>
      <c r="U64" s="22"/>
      <c r="V64" s="22"/>
      <c r="W64" s="22"/>
      <c r="X64" s="22"/>
      <c r="Y64" s="20"/>
      <c r="Z64" s="20"/>
      <c r="AA64" s="20"/>
      <c r="AB64" s="20"/>
      <c r="AC64" s="20"/>
      <c r="AD64" s="22"/>
      <c r="AE64" s="20"/>
      <c r="AF64" s="20"/>
      <c r="AG64" s="20"/>
      <c r="AH64" s="20"/>
      <c r="AI64" s="20"/>
      <c r="AJ64" s="22"/>
      <c r="AK64" s="22"/>
      <c r="AL64" s="20"/>
      <c r="AM64" s="20"/>
      <c r="AN64" s="20"/>
      <c r="AO64" s="25"/>
      <c r="AP64" s="20"/>
    </row>
    <row r="65" spans="3:42" ht="15" x14ac:dyDescent="0.25">
      <c r="C65" s="20"/>
      <c r="D65" s="20"/>
      <c r="E65" s="20"/>
      <c r="F65" s="20"/>
      <c r="G65" s="20"/>
      <c r="H65" s="20"/>
      <c r="I65" s="20"/>
      <c r="J65" s="20"/>
      <c r="K65" s="22"/>
      <c r="L65" s="20"/>
      <c r="M65" s="20"/>
      <c r="N65" s="20"/>
      <c r="O65" s="22"/>
      <c r="P65" s="20"/>
      <c r="Q65" s="20"/>
      <c r="R65" s="20"/>
      <c r="S65" s="20"/>
      <c r="T65" s="22"/>
      <c r="U65" s="22"/>
      <c r="V65" s="22"/>
      <c r="W65" s="22"/>
      <c r="X65" s="22"/>
      <c r="Y65" s="20"/>
      <c r="Z65" s="20"/>
      <c r="AA65" s="20"/>
      <c r="AB65" s="20"/>
      <c r="AC65" s="20"/>
      <c r="AD65" s="22"/>
      <c r="AE65" s="20"/>
      <c r="AF65" s="20"/>
      <c r="AG65" s="20"/>
      <c r="AH65" s="20"/>
      <c r="AI65" s="20"/>
      <c r="AJ65" s="22"/>
      <c r="AK65" s="22"/>
      <c r="AL65" s="20"/>
      <c r="AM65" s="20"/>
      <c r="AN65" s="20"/>
      <c r="AO65" s="25"/>
      <c r="AP65" s="20"/>
    </row>
    <row r="66" spans="3:42" ht="15" x14ac:dyDescent="0.25">
      <c r="C66" s="20"/>
      <c r="D66" s="20"/>
      <c r="E66" s="20"/>
      <c r="F66" s="20"/>
      <c r="G66" s="20"/>
      <c r="H66" s="20"/>
      <c r="I66" s="20"/>
      <c r="J66" s="20"/>
      <c r="K66" s="22"/>
      <c r="L66" s="20"/>
      <c r="M66" s="20"/>
      <c r="N66" s="20"/>
      <c r="O66" s="22"/>
      <c r="P66" s="20"/>
      <c r="Q66" s="20"/>
      <c r="R66" s="20"/>
      <c r="S66" s="20"/>
      <c r="T66" s="22"/>
      <c r="U66" s="22"/>
      <c r="V66" s="22"/>
      <c r="W66" s="22"/>
      <c r="X66" s="22"/>
      <c r="Y66" s="20"/>
      <c r="Z66" s="20"/>
      <c r="AA66" s="20"/>
      <c r="AB66" s="20"/>
      <c r="AC66" s="20"/>
      <c r="AD66" s="22"/>
      <c r="AE66" s="20"/>
      <c r="AF66" s="20"/>
      <c r="AG66" s="20"/>
      <c r="AH66" s="20"/>
      <c r="AI66" s="20"/>
      <c r="AJ66" s="22"/>
      <c r="AK66" s="22"/>
      <c r="AL66" s="20"/>
      <c r="AM66" s="20"/>
      <c r="AN66" s="20"/>
      <c r="AO66" s="25"/>
      <c r="AP66" s="20"/>
    </row>
    <row r="67" spans="3:42" ht="15" x14ac:dyDescent="0.25">
      <c r="C67" s="20"/>
      <c r="D67" s="20"/>
      <c r="E67" s="20"/>
      <c r="F67" s="20"/>
      <c r="G67" s="20"/>
      <c r="H67" s="20"/>
      <c r="I67" s="20"/>
      <c r="J67" s="20"/>
      <c r="K67" s="22"/>
      <c r="L67" s="20"/>
      <c r="M67" s="20"/>
      <c r="N67" s="20"/>
      <c r="O67" s="22"/>
      <c r="P67" s="20"/>
      <c r="Q67" s="20"/>
      <c r="R67" s="20"/>
      <c r="S67" s="20"/>
      <c r="T67" s="22"/>
      <c r="U67" s="22"/>
      <c r="V67" s="22"/>
      <c r="W67" s="22"/>
      <c r="X67" s="22"/>
      <c r="Y67" s="20"/>
      <c r="Z67" s="20"/>
      <c r="AA67" s="20"/>
      <c r="AB67" s="20"/>
      <c r="AC67" s="20"/>
      <c r="AD67" s="22"/>
      <c r="AE67" s="20"/>
      <c r="AF67" s="20"/>
      <c r="AG67" s="20"/>
      <c r="AH67" s="20"/>
      <c r="AI67" s="20"/>
      <c r="AJ67" s="22"/>
      <c r="AK67" s="22"/>
      <c r="AL67" s="20"/>
      <c r="AM67" s="20"/>
      <c r="AN67" s="20"/>
      <c r="AO67" s="25"/>
      <c r="AP67" s="20"/>
    </row>
    <row r="68" spans="3:42" ht="15" x14ac:dyDescent="0.25">
      <c r="C68" s="20"/>
      <c r="D68" s="20"/>
      <c r="E68" s="20"/>
      <c r="F68" s="20"/>
      <c r="G68" s="20"/>
      <c r="H68" s="20"/>
      <c r="I68" s="20"/>
      <c r="J68" s="20"/>
      <c r="K68" s="22"/>
      <c r="L68" s="20"/>
      <c r="M68" s="20"/>
      <c r="N68" s="20"/>
      <c r="O68" s="22"/>
      <c r="P68" s="20"/>
      <c r="Q68" s="20"/>
      <c r="R68" s="20"/>
      <c r="S68" s="20"/>
      <c r="T68" s="22"/>
      <c r="U68" s="22"/>
      <c r="V68" s="22"/>
      <c r="W68" s="22"/>
      <c r="X68" s="22"/>
      <c r="Y68" s="20"/>
      <c r="Z68" s="20"/>
      <c r="AA68" s="20"/>
      <c r="AB68" s="20"/>
      <c r="AC68" s="20"/>
      <c r="AD68" s="22"/>
      <c r="AE68" s="20"/>
      <c r="AF68" s="20"/>
      <c r="AG68" s="20"/>
      <c r="AH68" s="20"/>
      <c r="AI68" s="20"/>
      <c r="AJ68" s="22"/>
      <c r="AK68" s="22"/>
      <c r="AL68" s="20"/>
      <c r="AM68" s="20"/>
      <c r="AN68" s="20"/>
      <c r="AO68" s="25"/>
      <c r="AP68" s="20"/>
    </row>
    <row r="69" spans="3:42" ht="15" x14ac:dyDescent="0.25">
      <c r="C69" s="20"/>
      <c r="D69" s="20"/>
      <c r="E69" s="20"/>
      <c r="F69" s="20"/>
      <c r="G69" s="20"/>
      <c r="H69" s="20"/>
      <c r="I69" s="20"/>
      <c r="J69" s="20"/>
      <c r="K69" s="22"/>
      <c r="L69" s="20"/>
      <c r="M69" s="20"/>
      <c r="N69" s="20"/>
      <c r="O69" s="22"/>
      <c r="P69" s="20"/>
      <c r="Q69" s="20"/>
      <c r="R69" s="20"/>
      <c r="S69" s="20"/>
      <c r="T69" s="22"/>
      <c r="U69" s="22"/>
      <c r="V69" s="22"/>
      <c r="W69" s="22"/>
      <c r="X69" s="22"/>
      <c r="Y69" s="20"/>
      <c r="Z69" s="20"/>
      <c r="AA69" s="20"/>
      <c r="AB69" s="20"/>
      <c r="AC69" s="20"/>
      <c r="AD69" s="22"/>
      <c r="AE69" s="20"/>
      <c r="AF69" s="20"/>
      <c r="AG69" s="20"/>
      <c r="AH69" s="20"/>
      <c r="AI69" s="20"/>
      <c r="AJ69" s="22"/>
      <c r="AK69" s="22"/>
      <c r="AL69" s="20"/>
      <c r="AM69" s="20"/>
      <c r="AN69" s="20"/>
      <c r="AO69" s="25"/>
      <c r="AP69" s="20"/>
    </row>
    <row r="70" spans="3:42" ht="15" x14ac:dyDescent="0.25">
      <c r="C70" s="20"/>
      <c r="D70" s="20"/>
      <c r="E70" s="20"/>
      <c r="F70" s="20"/>
      <c r="G70" s="20"/>
      <c r="H70" s="20"/>
      <c r="I70" s="20"/>
      <c r="J70" s="20"/>
      <c r="K70" s="22"/>
      <c r="L70" s="20"/>
      <c r="M70" s="20"/>
      <c r="N70" s="20"/>
      <c r="O70" s="22"/>
      <c r="P70" s="20"/>
      <c r="Q70" s="20"/>
      <c r="R70" s="20"/>
      <c r="S70" s="20"/>
      <c r="T70" s="22"/>
      <c r="U70" s="22"/>
      <c r="V70" s="22"/>
      <c r="W70" s="22"/>
      <c r="X70" s="22"/>
      <c r="Y70" s="20"/>
      <c r="Z70" s="20"/>
      <c r="AA70" s="20"/>
      <c r="AB70" s="20"/>
      <c r="AC70" s="20"/>
      <c r="AD70" s="22"/>
      <c r="AE70" s="20"/>
      <c r="AF70" s="20"/>
      <c r="AG70" s="20"/>
      <c r="AH70" s="20"/>
      <c r="AI70" s="20"/>
      <c r="AJ70" s="22"/>
      <c r="AK70" s="22"/>
      <c r="AL70" s="20"/>
      <c r="AM70" s="20"/>
      <c r="AN70" s="20"/>
      <c r="AO70" s="25"/>
      <c r="AP70" s="20"/>
    </row>
    <row r="71" spans="3:42" ht="15" x14ac:dyDescent="0.25">
      <c r="C71" s="20"/>
      <c r="D71" s="20"/>
      <c r="E71" s="20"/>
      <c r="F71" s="20"/>
      <c r="G71" s="20"/>
      <c r="H71" s="20"/>
      <c r="I71" s="20"/>
      <c r="J71" s="20"/>
      <c r="K71" s="22"/>
      <c r="L71" s="20"/>
      <c r="M71" s="20"/>
      <c r="N71" s="20"/>
      <c r="O71" s="22"/>
      <c r="P71" s="20"/>
      <c r="Q71" s="20"/>
      <c r="R71" s="20"/>
      <c r="S71" s="20"/>
      <c r="T71" s="22"/>
      <c r="U71" s="20"/>
      <c r="V71" s="20"/>
      <c r="W71" s="22"/>
      <c r="X71" s="22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2"/>
      <c r="AK71" s="22"/>
      <c r="AL71" s="20"/>
      <c r="AM71" s="20"/>
      <c r="AN71" s="20"/>
      <c r="AO71" s="25"/>
      <c r="AP71" s="20"/>
    </row>
    <row r="72" spans="3:42" ht="15" x14ac:dyDescent="0.25">
      <c r="C72" s="20"/>
      <c r="D72" s="20"/>
      <c r="E72" s="20"/>
      <c r="F72" s="20"/>
      <c r="G72" s="20"/>
      <c r="H72" s="20"/>
      <c r="I72" s="20"/>
      <c r="J72" s="20"/>
      <c r="K72" s="22"/>
      <c r="L72" s="20"/>
      <c r="M72" s="20"/>
      <c r="N72" s="20"/>
      <c r="O72" s="22"/>
      <c r="P72" s="20"/>
      <c r="Q72" s="20"/>
      <c r="R72" s="20"/>
      <c r="S72" s="20"/>
      <c r="T72" s="22"/>
      <c r="U72" s="20"/>
      <c r="V72" s="20"/>
      <c r="W72" s="22"/>
      <c r="X72" s="22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2"/>
      <c r="AK72" s="22"/>
      <c r="AL72" s="20"/>
      <c r="AM72" s="20"/>
      <c r="AN72" s="20"/>
      <c r="AO72" s="25"/>
      <c r="AP72" s="20"/>
    </row>
    <row r="73" spans="3:42" ht="15" x14ac:dyDescent="0.25">
      <c r="C73" s="20"/>
      <c r="D73" s="20"/>
      <c r="E73" s="20"/>
      <c r="F73" s="20"/>
      <c r="G73" s="20"/>
      <c r="H73" s="20"/>
      <c r="I73" s="20"/>
      <c r="J73" s="20"/>
      <c r="K73" s="22"/>
      <c r="L73" s="20"/>
      <c r="M73" s="20"/>
      <c r="N73" s="20"/>
      <c r="O73" s="22"/>
      <c r="P73" s="20"/>
      <c r="Q73" s="20"/>
      <c r="R73" s="20"/>
      <c r="S73" s="20"/>
      <c r="T73" s="22"/>
      <c r="U73" s="20"/>
      <c r="V73" s="20"/>
      <c r="W73" s="22"/>
      <c r="X73" s="22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2"/>
      <c r="AL73" s="20"/>
      <c r="AM73" s="20"/>
      <c r="AN73" s="20"/>
      <c r="AO73" s="25"/>
      <c r="AP73" s="20"/>
    </row>
    <row r="74" spans="3:42" ht="15" x14ac:dyDescent="0.25">
      <c r="C74" s="20"/>
      <c r="D74" s="20"/>
      <c r="E74" s="20"/>
      <c r="F74" s="20"/>
      <c r="G74" s="20"/>
      <c r="H74" s="20"/>
      <c r="I74" s="20"/>
      <c r="J74" s="20"/>
      <c r="K74" s="22"/>
      <c r="L74" s="20"/>
      <c r="M74" s="20"/>
      <c r="N74" s="20"/>
      <c r="O74" s="22"/>
      <c r="P74" s="20"/>
      <c r="Q74" s="20"/>
      <c r="R74" s="20"/>
      <c r="S74" s="20"/>
      <c r="T74" s="22"/>
      <c r="U74" s="20"/>
      <c r="V74" s="20"/>
      <c r="W74" s="22"/>
      <c r="X74" s="22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2"/>
      <c r="AL74" s="20"/>
      <c r="AM74" s="20"/>
      <c r="AN74" s="20"/>
      <c r="AO74" s="25"/>
      <c r="AP74" s="20"/>
    </row>
    <row r="75" spans="3:42" ht="15" x14ac:dyDescent="0.25">
      <c r="C75" s="20"/>
      <c r="D75" s="20"/>
      <c r="E75" s="20"/>
      <c r="F75" s="20"/>
      <c r="G75" s="20"/>
      <c r="H75" s="20"/>
      <c r="I75" s="20"/>
      <c r="J75" s="20"/>
      <c r="K75" s="22"/>
      <c r="L75" s="20"/>
      <c r="M75" s="20"/>
      <c r="N75" s="20"/>
      <c r="O75" s="22"/>
      <c r="P75" s="20"/>
      <c r="Q75" s="20"/>
      <c r="R75" s="20"/>
      <c r="S75" s="20"/>
      <c r="T75" s="22"/>
      <c r="U75" s="20"/>
      <c r="V75" s="20"/>
      <c r="W75" s="22"/>
      <c r="X75" s="22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2"/>
      <c r="AK75" s="22"/>
      <c r="AL75" s="20"/>
      <c r="AM75" s="20"/>
      <c r="AN75" s="20"/>
      <c r="AO75" s="25"/>
      <c r="AP75" s="20"/>
    </row>
    <row r="76" spans="3:42" ht="15" x14ac:dyDescent="0.25">
      <c r="C76" s="20"/>
      <c r="D76" s="20"/>
      <c r="E76" s="20"/>
      <c r="F76" s="20"/>
      <c r="G76" s="20"/>
      <c r="H76" s="20"/>
      <c r="I76" s="20"/>
      <c r="J76" s="20"/>
      <c r="K76" s="22"/>
      <c r="L76" s="20"/>
      <c r="M76" s="20"/>
      <c r="N76" s="20"/>
      <c r="O76" s="22"/>
      <c r="P76" s="20"/>
      <c r="Q76" s="20"/>
      <c r="R76" s="20"/>
      <c r="S76" s="20"/>
      <c r="T76" s="22"/>
      <c r="U76" s="20"/>
      <c r="V76" s="20"/>
      <c r="W76" s="20"/>
      <c r="X76" s="22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2"/>
      <c r="AK76" s="22"/>
      <c r="AL76" s="20"/>
      <c r="AM76" s="20"/>
      <c r="AN76" s="20"/>
      <c r="AO76" s="25"/>
      <c r="AP76" s="20"/>
    </row>
    <row r="77" spans="3:42" ht="15" x14ac:dyDescent="0.25">
      <c r="C77" s="20"/>
      <c r="D77" s="20"/>
      <c r="E77" s="20"/>
      <c r="F77" s="20"/>
      <c r="G77" s="20"/>
      <c r="H77" s="20"/>
      <c r="I77" s="20"/>
      <c r="J77" s="20"/>
      <c r="K77" s="22"/>
      <c r="L77" s="20"/>
      <c r="M77" s="20"/>
      <c r="N77" s="20"/>
      <c r="O77" s="22"/>
      <c r="P77" s="20"/>
      <c r="Q77" s="20"/>
      <c r="R77" s="20"/>
      <c r="S77" s="20"/>
      <c r="T77" s="22"/>
      <c r="U77" s="20"/>
      <c r="V77" s="20"/>
      <c r="W77" s="20"/>
      <c r="X77" s="22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2"/>
      <c r="AL77" s="20"/>
      <c r="AM77" s="20"/>
      <c r="AN77" s="20"/>
      <c r="AO77" s="25"/>
      <c r="AP77" s="20"/>
    </row>
    <row r="78" spans="3:42" ht="15" x14ac:dyDescent="0.25">
      <c r="C78" s="20"/>
      <c r="D78" s="20"/>
      <c r="E78" s="20"/>
      <c r="F78" s="20"/>
      <c r="G78" s="20"/>
      <c r="H78" s="20"/>
      <c r="I78" s="20"/>
      <c r="J78" s="20"/>
      <c r="K78" s="22"/>
      <c r="L78" s="20"/>
      <c r="M78" s="20"/>
      <c r="N78" s="20"/>
      <c r="O78" s="22"/>
      <c r="P78" s="20"/>
      <c r="Q78" s="20"/>
      <c r="R78" s="20"/>
      <c r="S78" s="20"/>
      <c r="T78" s="22"/>
      <c r="U78" s="20"/>
      <c r="V78" s="20"/>
      <c r="W78" s="22"/>
      <c r="X78" s="22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2"/>
      <c r="AL78" s="20"/>
      <c r="AM78" s="20"/>
      <c r="AN78" s="20"/>
      <c r="AO78" s="25"/>
      <c r="AP78" s="20"/>
    </row>
    <row r="79" spans="3:42" ht="15" x14ac:dyDescent="0.25">
      <c r="C79" s="20"/>
      <c r="D79" s="20"/>
      <c r="E79" s="20"/>
      <c r="F79" s="20"/>
      <c r="G79" s="20"/>
      <c r="H79" s="20"/>
      <c r="I79" s="20"/>
      <c r="J79" s="20"/>
      <c r="K79" s="22"/>
      <c r="L79" s="20"/>
      <c r="M79" s="20"/>
      <c r="N79" s="20"/>
      <c r="O79" s="22"/>
      <c r="P79" s="20"/>
      <c r="Q79" s="20"/>
      <c r="R79" s="20"/>
      <c r="S79" s="20"/>
      <c r="T79" s="22"/>
      <c r="U79" s="20"/>
      <c r="V79" s="20"/>
      <c r="W79" s="20"/>
      <c r="X79" s="22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2"/>
      <c r="AL79" s="20"/>
      <c r="AM79" s="20"/>
      <c r="AN79" s="20"/>
      <c r="AO79" s="25"/>
      <c r="AP79" s="20"/>
    </row>
    <row r="80" spans="3:42" ht="15" x14ac:dyDescent="0.25">
      <c r="C80" s="20"/>
      <c r="D80" s="20"/>
      <c r="E80" s="20"/>
      <c r="F80" s="20"/>
      <c r="G80" s="20"/>
      <c r="H80" s="20"/>
      <c r="I80" s="20"/>
      <c r="J80" s="20"/>
      <c r="K80" s="22"/>
      <c r="L80" s="20"/>
      <c r="M80" s="20"/>
      <c r="N80" s="20"/>
      <c r="O80" s="22"/>
      <c r="P80" s="20"/>
      <c r="Q80" s="20"/>
      <c r="R80" s="20"/>
      <c r="S80" s="20"/>
      <c r="T80" s="22"/>
      <c r="U80" s="20"/>
      <c r="V80" s="20"/>
      <c r="W80" s="22"/>
      <c r="X80" s="22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2"/>
      <c r="AL80" s="20"/>
      <c r="AM80" s="20"/>
      <c r="AN80" s="20"/>
      <c r="AO80" s="25"/>
      <c r="AP80" s="20"/>
    </row>
    <row r="81" spans="3:42" ht="15" x14ac:dyDescent="0.25">
      <c r="C81" s="20"/>
      <c r="D81" s="20"/>
      <c r="E81" s="20"/>
      <c r="F81" s="20"/>
      <c r="G81" s="20"/>
      <c r="H81" s="20"/>
      <c r="I81" s="20"/>
      <c r="J81" s="20"/>
      <c r="K81" s="22"/>
      <c r="L81" s="20"/>
      <c r="M81" s="20"/>
      <c r="N81" s="20"/>
      <c r="O81" s="22"/>
      <c r="P81" s="20"/>
      <c r="Q81" s="20"/>
      <c r="R81" s="20"/>
      <c r="S81" s="20"/>
      <c r="T81" s="20"/>
      <c r="U81" s="20"/>
      <c r="V81" s="20"/>
      <c r="W81" s="20"/>
      <c r="X81" s="22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2"/>
      <c r="AL81" s="20"/>
      <c r="AM81" s="20"/>
      <c r="AN81" s="20"/>
      <c r="AO81" s="25"/>
      <c r="AP81" s="20"/>
    </row>
    <row r="82" spans="3:42" ht="15" x14ac:dyDescent="0.25">
      <c r="C82" s="20"/>
      <c r="D82" s="20"/>
      <c r="E82" s="20"/>
      <c r="F82" s="20"/>
      <c r="G82" s="20"/>
      <c r="H82" s="20"/>
      <c r="I82" s="20"/>
      <c r="J82" s="20"/>
      <c r="K82" s="22"/>
      <c r="L82" s="20"/>
      <c r="M82" s="20"/>
      <c r="N82" s="20"/>
      <c r="O82" s="22"/>
      <c r="P82" s="20"/>
      <c r="Q82" s="20"/>
      <c r="R82" s="20"/>
      <c r="S82" s="20"/>
      <c r="T82" s="20"/>
      <c r="U82" s="20"/>
      <c r="V82" s="20"/>
      <c r="W82" s="20"/>
      <c r="X82" s="22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2"/>
      <c r="AL82" s="20"/>
      <c r="AM82" s="20"/>
      <c r="AN82" s="20"/>
      <c r="AO82" s="25"/>
      <c r="AP82" s="20"/>
    </row>
    <row r="83" spans="3:42" ht="15" x14ac:dyDescent="0.25">
      <c r="C83" s="20"/>
      <c r="D83" s="20"/>
      <c r="E83" s="20"/>
      <c r="F83" s="20"/>
      <c r="G83" s="20"/>
      <c r="H83" s="20"/>
      <c r="I83" s="20"/>
      <c r="J83" s="20"/>
      <c r="K83" s="22"/>
      <c r="L83" s="20"/>
      <c r="M83" s="20"/>
      <c r="N83" s="20"/>
      <c r="O83" s="22"/>
      <c r="P83" s="20"/>
      <c r="Q83" s="20"/>
      <c r="R83" s="20"/>
      <c r="S83" s="20"/>
      <c r="T83" s="20"/>
      <c r="U83" s="20"/>
      <c r="V83" s="20"/>
      <c r="W83" s="20"/>
      <c r="X83" s="22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2"/>
      <c r="AL83" s="20"/>
      <c r="AM83" s="20"/>
      <c r="AN83" s="20"/>
      <c r="AO83" s="25"/>
      <c r="AP83" s="20"/>
    </row>
    <row r="84" spans="3:42" ht="15" x14ac:dyDescent="0.25">
      <c r="C84" s="20"/>
      <c r="D84" s="20"/>
      <c r="E84" s="20"/>
      <c r="F84" s="20"/>
      <c r="G84" s="20"/>
      <c r="H84" s="20"/>
      <c r="I84" s="20"/>
      <c r="J84" s="20"/>
      <c r="K84" s="22"/>
      <c r="L84" s="20"/>
      <c r="M84" s="20"/>
      <c r="N84" s="20"/>
      <c r="O84" s="22"/>
      <c r="P84" s="20"/>
      <c r="Q84" s="20"/>
      <c r="R84" s="20"/>
      <c r="S84" s="20"/>
      <c r="T84" s="20"/>
      <c r="U84" s="20"/>
      <c r="V84" s="20"/>
      <c r="W84" s="20"/>
      <c r="X84" s="22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2"/>
      <c r="AK84" s="22"/>
      <c r="AL84" s="20"/>
      <c r="AM84" s="20"/>
      <c r="AN84" s="20"/>
      <c r="AO84" s="25"/>
      <c r="AP84" s="20"/>
    </row>
    <row r="85" spans="3:42" ht="15" x14ac:dyDescent="0.25">
      <c r="C85" s="20"/>
      <c r="D85" s="20"/>
      <c r="E85" s="20"/>
      <c r="F85" s="20"/>
      <c r="G85" s="20"/>
      <c r="H85" s="20"/>
      <c r="I85" s="20"/>
      <c r="J85" s="20"/>
      <c r="K85" s="22"/>
      <c r="L85" s="20"/>
      <c r="M85" s="20"/>
      <c r="N85" s="20"/>
      <c r="O85" s="22"/>
      <c r="P85" s="20"/>
      <c r="Q85" s="20"/>
      <c r="R85" s="20"/>
      <c r="S85" s="20"/>
      <c r="T85" s="20"/>
      <c r="U85" s="20"/>
      <c r="V85" s="20"/>
      <c r="W85" s="20"/>
      <c r="X85" s="22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2"/>
      <c r="AL85" s="20"/>
      <c r="AM85" s="20"/>
      <c r="AN85" s="20"/>
      <c r="AO85" s="25"/>
      <c r="AP85" s="20"/>
    </row>
    <row r="86" spans="3:42" ht="15" x14ac:dyDescent="0.25">
      <c r="C86" s="20"/>
      <c r="D86" s="20"/>
      <c r="E86" s="20"/>
      <c r="F86" s="20"/>
      <c r="G86" s="20"/>
      <c r="H86" s="20"/>
      <c r="I86" s="20"/>
      <c r="J86" s="20"/>
      <c r="K86" s="22"/>
      <c r="L86" s="20"/>
      <c r="M86" s="20"/>
      <c r="N86" s="20"/>
      <c r="O86" s="22"/>
      <c r="P86" s="20"/>
      <c r="Q86" s="20"/>
      <c r="R86" s="20"/>
      <c r="S86" s="20"/>
      <c r="T86" s="20"/>
      <c r="U86" s="20"/>
      <c r="V86" s="20"/>
      <c r="W86" s="20"/>
      <c r="X86" s="22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2"/>
      <c r="AL86" s="20"/>
      <c r="AM86" s="20"/>
      <c r="AN86" s="20"/>
      <c r="AO86" s="25"/>
      <c r="AP86" s="20"/>
    </row>
    <row r="87" spans="3:42" ht="15" x14ac:dyDescent="0.25">
      <c r="C87" s="20"/>
      <c r="D87" s="20"/>
      <c r="E87" s="20"/>
      <c r="F87" s="20"/>
      <c r="G87" s="20"/>
      <c r="H87" s="20"/>
      <c r="I87" s="20"/>
      <c r="J87" s="20"/>
      <c r="K87" s="22"/>
      <c r="L87" s="20"/>
      <c r="M87" s="20"/>
      <c r="N87" s="20"/>
      <c r="O87" s="22"/>
      <c r="P87" s="20"/>
      <c r="Q87" s="20"/>
      <c r="R87" s="20"/>
      <c r="S87" s="20"/>
      <c r="T87" s="20"/>
      <c r="U87" s="20"/>
      <c r="V87" s="20"/>
      <c r="W87" s="20"/>
      <c r="X87" s="22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2"/>
      <c r="AL87" s="20"/>
      <c r="AM87" s="20"/>
      <c r="AN87" s="20"/>
      <c r="AO87" s="25"/>
      <c r="AP87" s="20"/>
    </row>
    <row r="88" spans="3:42" ht="15" x14ac:dyDescent="0.25">
      <c r="C88" s="20"/>
      <c r="D88" s="20"/>
      <c r="E88" s="20"/>
      <c r="F88" s="20"/>
      <c r="G88" s="20"/>
      <c r="H88" s="20"/>
      <c r="I88" s="20"/>
      <c r="J88" s="20"/>
      <c r="K88" s="22"/>
      <c r="L88" s="20"/>
      <c r="M88" s="20"/>
      <c r="N88" s="20"/>
      <c r="O88" s="22"/>
      <c r="P88" s="20"/>
      <c r="Q88" s="20"/>
      <c r="R88" s="20"/>
      <c r="S88" s="20"/>
      <c r="T88" s="20"/>
      <c r="U88" s="20"/>
      <c r="V88" s="20"/>
      <c r="W88" s="20"/>
      <c r="X88" s="22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2"/>
      <c r="AL88" s="20"/>
      <c r="AM88" s="20"/>
      <c r="AN88" s="20"/>
      <c r="AO88" s="25"/>
      <c r="AP88" s="20"/>
    </row>
    <row r="89" spans="3:42" ht="15" x14ac:dyDescent="0.25">
      <c r="C89" s="20"/>
      <c r="D89" s="20"/>
      <c r="E89" s="20"/>
      <c r="F89" s="20"/>
      <c r="G89" s="20"/>
      <c r="H89" s="20"/>
      <c r="I89" s="20"/>
      <c r="J89" s="20"/>
      <c r="K89" s="22"/>
      <c r="L89" s="20"/>
      <c r="M89" s="20"/>
      <c r="N89" s="20"/>
      <c r="O89" s="22"/>
      <c r="P89" s="20"/>
      <c r="Q89" s="20"/>
      <c r="R89" s="20"/>
      <c r="S89" s="20"/>
      <c r="T89" s="22"/>
      <c r="U89" s="20"/>
      <c r="V89" s="20"/>
      <c r="W89" s="20"/>
      <c r="X89" s="22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2"/>
      <c r="AK89" s="22"/>
      <c r="AL89" s="20"/>
      <c r="AM89" s="20"/>
      <c r="AN89" s="20"/>
      <c r="AO89" s="25"/>
      <c r="AP89" s="20"/>
    </row>
    <row r="90" spans="3:42" ht="15" x14ac:dyDescent="0.25">
      <c r="C90" s="20"/>
      <c r="D90" s="20"/>
      <c r="E90" s="20"/>
      <c r="F90" s="20"/>
      <c r="G90" s="20"/>
      <c r="H90" s="20"/>
      <c r="I90" s="20"/>
      <c r="J90" s="20"/>
      <c r="K90" s="22"/>
      <c r="L90" s="20"/>
      <c r="M90" s="20"/>
      <c r="N90" s="20"/>
      <c r="O90" s="22"/>
      <c r="P90" s="20"/>
      <c r="Q90" s="20"/>
      <c r="R90" s="20"/>
      <c r="S90" s="20"/>
      <c r="T90" s="22"/>
      <c r="U90" s="20"/>
      <c r="V90" s="20"/>
      <c r="W90" s="20"/>
      <c r="X90" s="22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2"/>
      <c r="AK90" s="22"/>
      <c r="AL90" s="20"/>
      <c r="AM90" s="20"/>
      <c r="AN90" s="20"/>
      <c r="AO90" s="25"/>
      <c r="AP90" s="20"/>
    </row>
    <row r="91" spans="3:42" ht="15" x14ac:dyDescent="0.25">
      <c r="C91" s="20"/>
      <c r="D91" s="20"/>
      <c r="E91" s="20"/>
      <c r="F91" s="20"/>
      <c r="G91" s="20"/>
      <c r="H91" s="20"/>
      <c r="I91" s="20"/>
      <c r="J91" s="20"/>
      <c r="K91" s="22"/>
      <c r="L91" s="20"/>
      <c r="M91" s="20"/>
      <c r="N91" s="20"/>
      <c r="O91" s="22"/>
      <c r="P91" s="20"/>
      <c r="Q91" s="20"/>
      <c r="R91" s="20"/>
      <c r="S91" s="20"/>
      <c r="T91" s="22"/>
      <c r="U91" s="22"/>
      <c r="V91" s="22"/>
      <c r="W91" s="22"/>
      <c r="X91" s="22"/>
      <c r="Y91" s="22"/>
      <c r="Z91" s="22"/>
      <c r="AA91" s="20"/>
      <c r="AB91" s="20"/>
      <c r="AC91" s="20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6"/>
      <c r="AP91" s="22"/>
    </row>
    <row r="92" spans="3:42" ht="15" x14ac:dyDescent="0.25">
      <c r="C92" s="20"/>
      <c r="D92" s="20"/>
      <c r="E92" s="20"/>
      <c r="F92" s="20"/>
      <c r="G92" s="20"/>
      <c r="H92" s="20"/>
      <c r="I92" s="20"/>
      <c r="J92" s="20"/>
      <c r="K92" s="22"/>
      <c r="L92" s="20"/>
      <c r="M92" s="20"/>
      <c r="N92" s="20"/>
      <c r="O92" s="22"/>
      <c r="P92" s="20"/>
      <c r="Q92" s="20"/>
      <c r="R92" s="20"/>
      <c r="S92" s="20"/>
      <c r="T92" s="22"/>
      <c r="U92" s="22"/>
      <c r="V92" s="22"/>
      <c r="W92" s="22"/>
      <c r="X92" s="22"/>
      <c r="Y92" s="22"/>
      <c r="Z92" s="22"/>
      <c r="AA92" s="20"/>
      <c r="AB92" s="20"/>
      <c r="AC92" s="20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6"/>
      <c r="AP92" s="22"/>
    </row>
    <row r="93" spans="3:42" ht="15" x14ac:dyDescent="0.25">
      <c r="C93" s="20"/>
      <c r="D93" s="20"/>
      <c r="E93" s="20"/>
      <c r="F93" s="20"/>
      <c r="G93" s="20"/>
      <c r="H93" s="20"/>
      <c r="I93" s="20"/>
      <c r="J93" s="20"/>
      <c r="K93" s="22"/>
      <c r="L93" s="20"/>
      <c r="M93" s="20"/>
      <c r="N93" s="20"/>
      <c r="O93" s="22"/>
      <c r="P93" s="20"/>
      <c r="Q93" s="20"/>
      <c r="R93" s="20"/>
      <c r="S93" s="20"/>
      <c r="T93" s="22"/>
      <c r="U93" s="22"/>
      <c r="V93" s="22"/>
      <c r="W93" s="22"/>
      <c r="X93" s="22"/>
      <c r="Y93" s="22"/>
      <c r="Z93" s="22"/>
      <c r="AA93" s="20"/>
      <c r="AB93" s="20"/>
      <c r="AC93" s="20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6"/>
      <c r="AP93" s="22"/>
    </row>
    <row r="94" spans="3:42" ht="15" x14ac:dyDescent="0.25">
      <c r="C94" s="20"/>
      <c r="D94" s="20"/>
      <c r="E94" s="20"/>
      <c r="F94" s="20"/>
      <c r="G94" s="20"/>
      <c r="H94" s="20"/>
      <c r="I94" s="20"/>
      <c r="J94" s="20"/>
      <c r="K94" s="22"/>
      <c r="L94" s="20"/>
      <c r="M94" s="20"/>
      <c r="N94" s="20"/>
      <c r="O94" s="22"/>
      <c r="P94" s="20"/>
      <c r="Q94" s="20"/>
      <c r="R94" s="20"/>
      <c r="S94" s="20"/>
      <c r="T94" s="20"/>
      <c r="U94" s="20"/>
      <c r="V94" s="20"/>
      <c r="W94" s="20"/>
      <c r="X94" s="22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2"/>
      <c r="AK94" s="22"/>
      <c r="AL94" s="20"/>
      <c r="AM94" s="20"/>
      <c r="AN94" s="20"/>
      <c r="AO94" s="25"/>
      <c r="AP94" s="20"/>
    </row>
    <row r="95" spans="3:42" ht="15" x14ac:dyDescent="0.25">
      <c r="C95" s="20"/>
      <c r="D95" s="20"/>
      <c r="E95" s="20"/>
      <c r="F95" s="20"/>
      <c r="G95" s="20"/>
      <c r="H95" s="20"/>
      <c r="I95" s="20"/>
      <c r="J95" s="20"/>
      <c r="K95" s="22"/>
      <c r="L95" s="20"/>
      <c r="M95" s="20"/>
      <c r="N95" s="20"/>
      <c r="O95" s="22"/>
      <c r="P95" s="20"/>
      <c r="Q95" s="20"/>
      <c r="R95" s="20"/>
      <c r="S95" s="20"/>
      <c r="T95" s="20"/>
      <c r="U95" s="20"/>
      <c r="V95" s="20"/>
      <c r="W95" s="20"/>
      <c r="X95" s="22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2"/>
      <c r="AK95" s="22"/>
      <c r="AL95" s="20"/>
      <c r="AM95" s="20"/>
      <c r="AN95" s="20"/>
      <c r="AO95" s="25"/>
      <c r="AP95" s="20"/>
    </row>
    <row r="96" spans="3:42" x14ac:dyDescent="0.2">
      <c r="AN96" s="1"/>
    </row>
    <row r="97" spans="40:40" x14ac:dyDescent="0.2">
      <c r="AN97" s="1"/>
    </row>
    <row r="98" spans="40:40" x14ac:dyDescent="0.2">
      <c r="AN98" s="1"/>
    </row>
    <row r="104" spans="40:40" x14ac:dyDescent="0.2">
      <c r="AN104" s="1"/>
    </row>
    <row r="105" spans="40:40" x14ac:dyDescent="0.2">
      <c r="AN105" s="1"/>
    </row>
    <row r="106" spans="40:40" x14ac:dyDescent="0.2">
      <c r="AN106" s="1"/>
    </row>
    <row r="107" spans="40:40" x14ac:dyDescent="0.2">
      <c r="AN107" s="1"/>
    </row>
  </sheetData>
  <autoFilter ref="A5:AP5">
    <sortState ref="A6:AP95">
      <sortCondition ref="B5"/>
    </sortState>
  </autoFilter>
  <mergeCells count="3">
    <mergeCell ref="B3:W3"/>
    <mergeCell ref="AD3:AP3"/>
    <mergeCell ref="AT3:AX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T174"/>
  <sheetViews>
    <sheetView zoomScale="115" zoomScaleNormal="115" zoomScaleSheetLayoutView="115" zoomScalePageLayoutView="115" workbookViewId="0">
      <selection activeCell="R20" sqref="R20"/>
    </sheetView>
  </sheetViews>
  <sheetFormatPr defaultColWidth="0" defaultRowHeight="12.75" zeroHeight="1" x14ac:dyDescent="0.2"/>
  <cols>
    <col min="1" max="17" width="5.140625" style="9" customWidth="1"/>
    <col min="18" max="18" width="50.140625" style="9" customWidth="1"/>
    <col min="19" max="20" width="5" style="9" hidden="1" customWidth="1"/>
    <col min="21" max="16384" width="9" style="9" hidden="1"/>
  </cols>
  <sheetData>
    <row r="1" spans="1:18" ht="16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2.75" customHeight="1" x14ac:dyDescent="0.2">
      <c r="A9" s="35" t="s">
        <v>34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0"/>
    </row>
    <row r="10" spans="1:18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10"/>
    </row>
    <row r="11" spans="1:18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10"/>
    </row>
    <row r="12" spans="1:18" ht="20.25" customHeight="1" x14ac:dyDescent="0.2">
      <c r="A12" s="35" t="s">
        <v>35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7"/>
      <c r="R12" s="10"/>
    </row>
    <row r="13" spans="1:18" s="17" customFormat="1" ht="12.75" customHeight="1" x14ac:dyDescent="0.2">
      <c r="A13" s="16"/>
      <c r="B13" s="13" t="s">
        <v>37</v>
      </c>
      <c r="C13" s="14"/>
      <c r="D13" s="14"/>
      <c r="E13" s="14"/>
      <c r="F13" s="14"/>
      <c r="G13" s="14"/>
      <c r="H13" s="11"/>
      <c r="I13" s="14"/>
      <c r="J13" s="15"/>
      <c r="K13" s="32" t="str">
        <f>IFERROR(VLOOKUP($K$16,'DATA NL'!$A$6:$Z$151,3,),"")</f>
        <v/>
      </c>
      <c r="L13" s="32"/>
      <c r="M13" s="32"/>
      <c r="N13" s="32"/>
      <c r="O13" s="32"/>
      <c r="P13" s="32"/>
      <c r="Q13" s="32"/>
      <c r="R13" s="21"/>
    </row>
    <row r="14" spans="1:18" s="17" customFormat="1" ht="12.75" customHeight="1" x14ac:dyDescent="0.2">
      <c r="A14" s="16"/>
      <c r="B14" s="13" t="s">
        <v>1</v>
      </c>
      <c r="C14" s="14"/>
      <c r="D14" s="14"/>
      <c r="E14" s="14"/>
      <c r="F14" s="11"/>
      <c r="G14" s="14"/>
      <c r="H14" s="14"/>
      <c r="I14" s="14"/>
      <c r="J14" s="15"/>
      <c r="K14" s="32" t="str">
        <f>IFERROR(VLOOKUP($K$16,'DATA NL'!$A$6:$Z$151,4,),"")</f>
        <v/>
      </c>
      <c r="L14" s="32"/>
      <c r="M14" s="32"/>
      <c r="N14" s="32"/>
      <c r="O14" s="32"/>
      <c r="P14" s="32"/>
      <c r="Q14" s="32"/>
      <c r="R14" s="21"/>
    </row>
    <row r="15" spans="1:18" ht="17.25" customHeight="1" x14ac:dyDescent="0.2">
      <c r="A15" s="11" t="s">
        <v>85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2.75" customHeight="1" x14ac:dyDescent="0.2">
      <c r="A16" s="8"/>
      <c r="B16" s="13" t="s">
        <v>36</v>
      </c>
      <c r="C16" s="14"/>
      <c r="D16" s="14"/>
      <c r="E16" s="14"/>
      <c r="F16" s="14"/>
      <c r="G16" s="14"/>
      <c r="H16" s="14"/>
      <c r="I16" s="11"/>
      <c r="J16" s="15"/>
      <c r="K16" s="36" t="s">
        <v>78</v>
      </c>
      <c r="L16" s="36"/>
      <c r="M16" s="36"/>
      <c r="N16" s="36"/>
      <c r="O16" s="36"/>
      <c r="P16" s="36"/>
      <c r="Q16" s="36"/>
      <c r="R16" s="38" t="str">
        <f>IF(OR(K16='DATA NL'!A5,K16=""),"",CONCATENATE("   &lt;======  ",'DATA NL'!A5))</f>
        <v/>
      </c>
    </row>
    <row r="17" spans="1:18" ht="12.75" customHeight="1" x14ac:dyDescent="0.2">
      <c r="A17" s="8"/>
      <c r="B17" s="13" t="s">
        <v>86</v>
      </c>
      <c r="C17" s="14"/>
      <c r="D17" s="14"/>
      <c r="E17" s="14"/>
      <c r="F17" s="14"/>
      <c r="G17" s="14"/>
      <c r="H17" s="14"/>
      <c r="I17" s="11"/>
      <c r="J17" s="15"/>
      <c r="K17" s="32" t="str">
        <f>IFERROR(VLOOKUP($K$16,'DATA NL'!$A$6:$Z$151,5,),"")</f>
        <v/>
      </c>
      <c r="L17" s="32"/>
      <c r="M17" s="32"/>
      <c r="N17" s="32"/>
      <c r="O17" s="32"/>
      <c r="P17" s="32"/>
      <c r="Q17" s="32"/>
      <c r="R17" s="29"/>
    </row>
    <row r="18" spans="1:18" s="17" customFormat="1" ht="12.75" customHeight="1" x14ac:dyDescent="0.2">
      <c r="A18" s="16"/>
      <c r="B18" s="13" t="s">
        <v>19</v>
      </c>
      <c r="C18" s="14"/>
      <c r="D18" s="14"/>
      <c r="E18" s="14"/>
      <c r="F18" s="14"/>
      <c r="G18" s="14"/>
      <c r="H18" s="11"/>
      <c r="I18" s="14"/>
      <c r="J18" s="15"/>
      <c r="K18" s="32" t="str">
        <f>IFERROR(VLOOKUP($K$16,'DATA NL'!$A$6:$Z$151,2,),"")</f>
        <v/>
      </c>
      <c r="L18" s="32"/>
      <c r="M18" s="32"/>
      <c r="N18" s="32"/>
      <c r="O18" s="32"/>
      <c r="P18" s="32"/>
      <c r="Q18" s="32"/>
    </row>
    <row r="19" spans="1:18" s="17" customFormat="1" ht="12.75" customHeight="1" x14ac:dyDescent="0.2">
      <c r="A19" s="16"/>
      <c r="B19" s="13" t="s">
        <v>83</v>
      </c>
      <c r="C19" s="14"/>
      <c r="D19" s="14"/>
      <c r="E19" s="14"/>
      <c r="F19" s="14"/>
      <c r="G19" s="14"/>
      <c r="H19" s="11"/>
      <c r="I19" s="14"/>
      <c r="J19" s="15"/>
      <c r="K19" s="32" t="str">
        <f>IF(R16="","",K16)</f>
        <v/>
      </c>
      <c r="L19" s="32"/>
      <c r="M19" s="32"/>
      <c r="N19" s="32"/>
      <c r="O19" s="32"/>
      <c r="P19" s="32"/>
      <c r="Q19" s="32"/>
      <c r="R19" s="21"/>
    </row>
    <row r="20" spans="1:18" s="17" customFormat="1" ht="12.75" customHeight="1" x14ac:dyDescent="0.2">
      <c r="A20" s="16"/>
      <c r="B20" s="13" t="s">
        <v>24</v>
      </c>
      <c r="C20" s="14"/>
      <c r="D20" s="14"/>
      <c r="E20" s="14"/>
      <c r="F20" s="14"/>
      <c r="G20" s="14"/>
      <c r="H20" s="11"/>
      <c r="I20" s="14"/>
      <c r="J20" s="15"/>
      <c r="K20" s="32" t="str">
        <f>IFERROR(VLOOKUP($K$16,'DATA NL'!$A$6:$Z$151,6,),"")</f>
        <v/>
      </c>
      <c r="L20" s="32"/>
      <c r="M20" s="32"/>
      <c r="N20" s="32"/>
      <c r="O20" s="32"/>
      <c r="P20" s="32"/>
      <c r="Q20" s="32"/>
      <c r="R20" s="21"/>
    </row>
    <row r="21" spans="1:18" s="17" customFormat="1" ht="12.75" customHeight="1" x14ac:dyDescent="0.2">
      <c r="A21" s="16"/>
      <c r="B21" s="13" t="s">
        <v>84</v>
      </c>
      <c r="C21" s="14"/>
      <c r="D21" s="14"/>
      <c r="E21" s="14"/>
      <c r="F21" s="11"/>
      <c r="G21" s="14"/>
      <c r="H21" s="14"/>
      <c r="I21" s="14"/>
      <c r="J21" s="15"/>
      <c r="K21" s="32" t="str">
        <f>IFERROR(VLOOKUP($K$16,'DATA NL'!$A$6:$Z$151,7,),"")</f>
        <v/>
      </c>
      <c r="L21" s="32"/>
      <c r="M21" s="32"/>
      <c r="N21" s="32"/>
      <c r="O21" s="32"/>
      <c r="P21" s="32"/>
      <c r="Q21" s="32"/>
      <c r="R21" s="21"/>
    </row>
    <row r="22" spans="1:18" s="17" customFormat="1" ht="9" customHeight="1" x14ac:dyDescent="0.2">
      <c r="A22" s="16"/>
      <c r="B22" s="13"/>
      <c r="C22" s="14"/>
      <c r="D22" s="14"/>
      <c r="E22" s="14"/>
      <c r="F22" s="11"/>
      <c r="G22" s="14"/>
      <c r="H22" s="14"/>
      <c r="I22" s="14"/>
      <c r="J22" s="15"/>
      <c r="K22" s="15"/>
      <c r="L22" s="15"/>
      <c r="M22" s="15"/>
      <c r="N22" s="15"/>
      <c r="O22" s="16"/>
      <c r="P22" s="16"/>
      <c r="Q22" s="16"/>
      <c r="R22" s="16"/>
    </row>
    <row r="23" spans="1:18" s="17" customFormat="1" ht="12.75" customHeight="1" x14ac:dyDescent="0.2">
      <c r="A23" s="18" t="s">
        <v>3</v>
      </c>
      <c r="B23" s="16"/>
      <c r="C23" s="14"/>
      <c r="D23" s="14"/>
      <c r="E23" s="14"/>
      <c r="F23" s="14"/>
      <c r="G23" s="14"/>
      <c r="H23" s="14"/>
      <c r="I23" s="14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17" customFormat="1" ht="12.75" customHeight="1" x14ac:dyDescent="0.2">
      <c r="A24" s="16"/>
      <c r="B24" s="13" t="s">
        <v>92</v>
      </c>
      <c r="C24" s="14"/>
      <c r="D24" s="14"/>
      <c r="E24" s="11"/>
      <c r="F24" s="14"/>
      <c r="G24" s="14"/>
      <c r="H24" s="14"/>
      <c r="I24" s="14"/>
      <c r="J24" s="15"/>
      <c r="K24" s="32" t="str">
        <f>IFERROR(VLOOKUP($K$16,'DATA NL'!$A$6:$Z$151,8,),"")</f>
        <v/>
      </c>
      <c r="L24" s="32"/>
      <c r="M24" s="32"/>
      <c r="N24" s="32"/>
      <c r="O24" s="32"/>
      <c r="P24" s="32"/>
      <c r="Q24" s="32"/>
      <c r="R24" s="21"/>
    </row>
    <row r="25" spans="1:18" s="17" customFormat="1" ht="12.75" customHeight="1" x14ac:dyDescent="0.2">
      <c r="A25" s="16"/>
      <c r="B25" s="34" t="s">
        <v>94</v>
      </c>
      <c r="C25" s="34"/>
      <c r="D25" s="34"/>
      <c r="E25" s="34"/>
      <c r="F25" s="34"/>
      <c r="G25" s="34"/>
      <c r="H25" s="34"/>
      <c r="I25" s="34"/>
      <c r="J25" s="15"/>
      <c r="K25" s="32" t="str">
        <f>IFERROR(VLOOKUP($K$16,'DATA NL'!$A$6:$Z$151,9,),"")</f>
        <v/>
      </c>
      <c r="L25" s="32"/>
      <c r="M25" s="32"/>
      <c r="N25" s="32"/>
      <c r="O25" s="32"/>
      <c r="P25" s="32"/>
      <c r="Q25" s="32"/>
      <c r="R25" s="21"/>
    </row>
    <row r="26" spans="1:18" s="17" customFormat="1" ht="12.75" customHeight="1" x14ac:dyDescent="0.2">
      <c r="A26" s="16"/>
      <c r="B26" s="34"/>
      <c r="C26" s="34"/>
      <c r="D26" s="34"/>
      <c r="E26" s="34"/>
      <c r="F26" s="34"/>
      <c r="G26" s="34"/>
      <c r="H26" s="34"/>
      <c r="I26" s="34"/>
      <c r="J26" s="15"/>
      <c r="K26" s="32"/>
      <c r="L26" s="32"/>
      <c r="M26" s="32"/>
      <c r="N26" s="32"/>
      <c r="O26" s="32"/>
      <c r="P26" s="32"/>
      <c r="Q26" s="32"/>
      <c r="R26" s="21"/>
    </row>
    <row r="27" spans="1:18" s="17" customFormat="1" ht="12.75" customHeight="1" x14ac:dyDescent="0.2">
      <c r="A27" s="16"/>
      <c r="B27" s="13" t="s">
        <v>95</v>
      </c>
      <c r="C27" s="14"/>
      <c r="D27" s="14"/>
      <c r="E27" s="11"/>
      <c r="F27" s="14"/>
      <c r="G27" s="14"/>
      <c r="H27" s="14"/>
      <c r="I27" s="14"/>
      <c r="J27" s="15"/>
      <c r="K27" s="32" t="str">
        <f>IFERROR(VLOOKUP($K$16,'DATA NL'!$A$6:$Z$151,10,),"")</f>
        <v/>
      </c>
      <c r="L27" s="32"/>
      <c r="M27" s="32"/>
      <c r="N27" s="32"/>
      <c r="O27" s="32"/>
      <c r="P27" s="32"/>
      <c r="Q27" s="32"/>
      <c r="R27" s="21"/>
    </row>
    <row r="28" spans="1:18" s="17" customFormat="1" ht="9" customHeight="1" x14ac:dyDescent="0.2">
      <c r="A28" s="16"/>
      <c r="B28" s="11"/>
      <c r="C28" s="14"/>
      <c r="D28" s="14"/>
      <c r="E28" s="14"/>
      <c r="F28" s="14"/>
      <c r="G28" s="14"/>
      <c r="H28" s="14"/>
      <c r="I28" s="14"/>
      <c r="J28" s="15"/>
      <c r="K28" s="15"/>
      <c r="L28" s="15"/>
      <c r="M28" s="15"/>
      <c r="N28" s="15"/>
      <c r="O28" s="16"/>
      <c r="P28" s="16"/>
      <c r="Q28" s="16"/>
      <c r="R28" s="16"/>
    </row>
    <row r="29" spans="1:18" s="17" customFormat="1" ht="12.75" customHeight="1" x14ac:dyDescent="0.2">
      <c r="A29" s="18" t="s">
        <v>4</v>
      </c>
      <c r="B29" s="16"/>
      <c r="C29" s="14"/>
      <c r="D29" s="14"/>
      <c r="E29" s="14"/>
      <c r="F29" s="14"/>
      <c r="G29" s="14"/>
      <c r="H29" s="14"/>
      <c r="I29" s="14"/>
      <c r="J29" s="15"/>
      <c r="K29" s="15"/>
      <c r="L29" s="15"/>
      <c r="M29" s="15"/>
      <c r="N29" s="15"/>
      <c r="O29" s="16"/>
      <c r="P29" s="16"/>
      <c r="Q29" s="16"/>
      <c r="R29" s="16"/>
    </row>
    <row r="30" spans="1:18" s="17" customFormat="1" ht="12.75" customHeight="1" x14ac:dyDescent="0.2">
      <c r="A30" s="16"/>
      <c r="B30" s="13" t="s">
        <v>5</v>
      </c>
      <c r="C30" s="14"/>
      <c r="D30" s="14"/>
      <c r="E30" s="11"/>
      <c r="F30" s="14"/>
      <c r="G30" s="14"/>
      <c r="H30" s="14"/>
      <c r="I30" s="14"/>
      <c r="J30" s="15"/>
      <c r="K30" s="32" t="str">
        <f>IFERROR(VLOOKUP($K$16,'DATA NL'!$A$6:$Z$151,11,),"")</f>
        <v/>
      </c>
      <c r="L30" s="32"/>
      <c r="M30" s="32"/>
      <c r="N30" s="36" t="str">
        <f>IF(K30="","","kW")</f>
        <v/>
      </c>
      <c r="O30" s="36"/>
      <c r="P30" s="29"/>
      <c r="Q30" s="21"/>
      <c r="R30" s="21"/>
    </row>
    <row r="31" spans="1:18" s="17" customFormat="1" ht="12.75" customHeight="1" x14ac:dyDescent="0.2">
      <c r="A31" s="16"/>
      <c r="B31" s="13" t="s">
        <v>6</v>
      </c>
      <c r="C31" s="14"/>
      <c r="D31" s="11"/>
      <c r="E31" s="14"/>
      <c r="F31" s="14"/>
      <c r="G31" s="14"/>
      <c r="H31" s="14"/>
      <c r="I31" s="14"/>
      <c r="J31" s="15"/>
      <c r="K31" s="32" t="str">
        <f>IFERROR(VLOOKUP($K$16,'DATA NL'!$A$6:$Z$151,12,),"")</f>
        <v/>
      </c>
      <c r="L31" s="32"/>
      <c r="M31" s="32"/>
      <c r="N31" s="32"/>
      <c r="O31" s="32"/>
      <c r="P31" s="32"/>
      <c r="Q31" s="32"/>
      <c r="R31" s="21"/>
    </row>
    <row r="32" spans="1:18" s="17" customFormat="1" ht="12.75" customHeight="1" x14ac:dyDescent="0.2">
      <c r="A32" s="16"/>
      <c r="B32" s="13" t="s">
        <v>98</v>
      </c>
      <c r="C32" s="14"/>
      <c r="D32" s="14"/>
      <c r="E32" s="14"/>
      <c r="F32" s="11"/>
      <c r="G32" s="14"/>
      <c r="H32" s="14"/>
      <c r="I32" s="14"/>
      <c r="J32" s="15"/>
      <c r="K32" s="32" t="str">
        <f>IFERROR(VLOOKUP($K$16,'DATA NL'!$A$6:$Z$151,13,),"")</f>
        <v/>
      </c>
      <c r="L32" s="32"/>
      <c r="M32" s="32"/>
      <c r="N32" s="32"/>
      <c r="O32" s="32"/>
      <c r="P32" s="32"/>
      <c r="Q32" s="32"/>
      <c r="R32" s="21"/>
    </row>
    <row r="33" spans="1:18" s="17" customFormat="1" ht="12.75" customHeight="1" x14ac:dyDescent="0.2">
      <c r="A33" s="16"/>
      <c r="B33" s="13" t="s">
        <v>99</v>
      </c>
      <c r="C33" s="14"/>
      <c r="D33" s="14"/>
      <c r="E33" s="14"/>
      <c r="F33" s="14"/>
      <c r="G33" s="11"/>
      <c r="H33" s="14"/>
      <c r="I33" s="14"/>
      <c r="J33" s="15"/>
      <c r="K33" s="32" t="str">
        <f>IFERROR(VLOOKUP($K$16,'DATA NL'!$A$6:$Z$151,14,),"")</f>
        <v/>
      </c>
      <c r="L33" s="32"/>
      <c r="M33" s="32"/>
      <c r="N33" s="32"/>
      <c r="O33" s="32"/>
      <c r="P33" s="32"/>
      <c r="Q33" s="32"/>
      <c r="R33" s="21"/>
    </row>
    <row r="34" spans="1:18" s="17" customFormat="1" ht="12.75" customHeight="1" x14ac:dyDescent="0.2">
      <c r="A34" s="16"/>
      <c r="B34" s="13" t="s">
        <v>100</v>
      </c>
      <c r="C34" s="14"/>
      <c r="D34" s="14"/>
      <c r="E34" s="14"/>
      <c r="F34" s="11"/>
      <c r="G34" s="14"/>
      <c r="H34" s="14"/>
      <c r="I34" s="14"/>
      <c r="J34" s="15"/>
      <c r="K34" s="42" t="str">
        <f>IFERROR(VLOOKUP($K$16,'DATA NL'!$A$6:$Z$151,15,),"")</f>
        <v/>
      </c>
      <c r="L34" s="42"/>
      <c r="M34" s="42"/>
      <c r="N34" s="36" t="str">
        <f>IF(K34="","","%")</f>
        <v/>
      </c>
      <c r="O34" s="36"/>
      <c r="P34" s="29"/>
      <c r="Q34" s="21"/>
      <c r="R34" s="39"/>
    </row>
    <row r="35" spans="1:18" s="17" customFormat="1" ht="12.75" customHeight="1" x14ac:dyDescent="0.2">
      <c r="A35" s="16"/>
      <c r="B35" s="13" t="s">
        <v>101</v>
      </c>
      <c r="C35" s="14"/>
      <c r="D35" s="14"/>
      <c r="E35" s="14"/>
      <c r="F35" s="14"/>
      <c r="G35" s="11"/>
      <c r="H35" s="14"/>
      <c r="I35" s="14"/>
      <c r="J35" s="15"/>
      <c r="K35" s="42" t="str">
        <f>IFERROR(VLOOKUP($K$16,'DATA NL'!$A$6:$Z$151,16,),"")</f>
        <v/>
      </c>
      <c r="L35" s="42"/>
      <c r="M35" s="42"/>
      <c r="N35" s="36" t="str">
        <f>IF(K35="","","°C")</f>
        <v/>
      </c>
      <c r="O35" s="36"/>
      <c r="P35" s="29"/>
      <c r="Q35" s="21"/>
      <c r="R35" s="21"/>
    </row>
    <row r="36" spans="1:18" s="17" customFormat="1" ht="9" customHeight="1" x14ac:dyDescent="0.2">
      <c r="A36" s="16"/>
      <c r="B36" s="11"/>
      <c r="C36" s="14"/>
      <c r="D36" s="14"/>
      <c r="E36" s="14"/>
      <c r="F36" s="14"/>
      <c r="G36" s="14"/>
      <c r="H36" s="14"/>
      <c r="I36" s="14"/>
      <c r="J36" s="15"/>
      <c r="K36" s="15"/>
      <c r="L36" s="15"/>
      <c r="M36" s="15"/>
      <c r="N36" s="15"/>
      <c r="O36" s="16"/>
      <c r="P36" s="16"/>
      <c r="Q36" s="16"/>
      <c r="R36" s="16"/>
    </row>
    <row r="37" spans="1:18" ht="17.25" customHeight="1" x14ac:dyDescent="0.2">
      <c r="A37" s="11" t="s">
        <v>108</v>
      </c>
      <c r="B37" s="23"/>
      <c r="C37" s="23"/>
      <c r="D37" s="23"/>
      <c r="E37" s="23"/>
      <c r="F37" s="23"/>
      <c r="G37" s="23"/>
      <c r="H37" s="23"/>
      <c r="I37" s="23"/>
      <c r="J37" s="23"/>
      <c r="K37" s="21"/>
      <c r="L37" s="21"/>
      <c r="M37" s="21"/>
      <c r="N37" s="21"/>
      <c r="O37" s="21"/>
      <c r="P37" s="21"/>
      <c r="Q37" s="21"/>
      <c r="R37" s="21"/>
    </row>
    <row r="38" spans="1:18" s="17" customFormat="1" ht="12.75" customHeight="1" x14ac:dyDescent="0.2">
      <c r="A38" s="16"/>
      <c r="B38" s="13" t="s">
        <v>128</v>
      </c>
      <c r="C38" s="14"/>
      <c r="D38" s="14"/>
      <c r="E38" s="11"/>
      <c r="F38" s="14"/>
      <c r="G38" s="14"/>
      <c r="H38" s="14"/>
      <c r="I38" s="14"/>
      <c r="J38" s="15"/>
      <c r="K38" s="32" t="str">
        <f>K13</f>
        <v/>
      </c>
      <c r="L38" s="32"/>
      <c r="M38" s="32"/>
      <c r="N38" s="32"/>
      <c r="O38" s="32"/>
      <c r="P38" s="32"/>
      <c r="Q38" s="32"/>
      <c r="R38" s="21"/>
    </row>
    <row r="39" spans="1:18" s="17" customFormat="1" ht="12.75" customHeight="1" x14ac:dyDescent="0.2">
      <c r="A39" s="16"/>
      <c r="B39" s="13" t="s">
        <v>129</v>
      </c>
      <c r="C39" s="14"/>
      <c r="D39" s="14"/>
      <c r="E39" s="11"/>
      <c r="F39" s="14"/>
      <c r="G39" s="14"/>
      <c r="H39" s="14"/>
      <c r="I39" s="14"/>
      <c r="J39" s="15"/>
      <c r="K39" s="21" t="str">
        <f>K14</f>
        <v/>
      </c>
      <c r="L39" s="21"/>
      <c r="M39" s="21"/>
      <c r="N39" s="21"/>
      <c r="O39" s="21"/>
      <c r="P39" s="21"/>
      <c r="Q39" s="21"/>
      <c r="R39" s="21"/>
    </row>
    <row r="40" spans="1:18" s="17" customFormat="1" ht="12.75" customHeight="1" x14ac:dyDescent="0.2">
      <c r="A40" s="18" t="s">
        <v>109</v>
      </c>
      <c r="B40" s="16"/>
      <c r="C40" s="14"/>
      <c r="D40" s="14"/>
      <c r="E40" s="14"/>
      <c r="F40" s="14"/>
      <c r="G40" s="14"/>
      <c r="H40" s="14"/>
      <c r="I40" s="14"/>
      <c r="J40" s="15"/>
      <c r="K40" s="15"/>
      <c r="L40" s="15"/>
      <c r="M40" s="15"/>
      <c r="N40" s="15"/>
      <c r="O40" s="16"/>
      <c r="P40" s="16"/>
      <c r="Q40" s="16"/>
      <c r="R40" s="16"/>
    </row>
    <row r="41" spans="1:18" s="17" customFormat="1" ht="12.75" customHeight="1" x14ac:dyDescent="0.2">
      <c r="A41" s="16"/>
      <c r="B41" s="13" t="s">
        <v>110</v>
      </c>
      <c r="C41" s="14"/>
      <c r="D41" s="14"/>
      <c r="E41" s="11"/>
      <c r="F41" s="14"/>
      <c r="G41" s="14"/>
      <c r="H41" s="14"/>
      <c r="I41" s="14"/>
      <c r="J41" s="15"/>
      <c r="K41" s="32" t="str">
        <f>IFERROR(VLOOKUP($K$16,'DATA NL'!$A$6:$Z$151,17,),"")</f>
        <v/>
      </c>
      <c r="L41" s="32"/>
      <c r="M41" s="32"/>
      <c r="N41" s="32"/>
      <c r="O41" s="32"/>
      <c r="P41" s="32"/>
      <c r="Q41" s="32"/>
      <c r="R41" s="21"/>
    </row>
    <row r="42" spans="1:18" s="17" customFormat="1" ht="12.75" customHeight="1" x14ac:dyDescent="0.2">
      <c r="A42" s="18" t="s">
        <v>111</v>
      </c>
      <c r="B42" s="16"/>
      <c r="C42" s="14"/>
      <c r="D42" s="14"/>
      <c r="E42" s="14"/>
      <c r="F42" s="14"/>
      <c r="G42" s="14"/>
      <c r="H42" s="14"/>
      <c r="I42" s="14"/>
      <c r="J42" s="15"/>
      <c r="K42" s="15"/>
      <c r="L42" s="15"/>
      <c r="M42" s="15"/>
      <c r="N42" s="15"/>
      <c r="O42" s="16"/>
      <c r="P42" s="16"/>
      <c r="Q42" s="16"/>
      <c r="R42" s="16"/>
    </row>
    <row r="43" spans="1:18" s="17" customFormat="1" ht="12.75" customHeight="1" x14ac:dyDescent="0.2">
      <c r="A43" s="16"/>
      <c r="B43" s="13" t="s">
        <v>36</v>
      </c>
      <c r="C43" s="14"/>
      <c r="D43" s="14"/>
      <c r="E43" s="14"/>
      <c r="F43" s="14"/>
      <c r="G43" s="11"/>
      <c r="H43" s="14"/>
      <c r="I43" s="14"/>
      <c r="J43" s="15"/>
      <c r="K43" s="32" t="str">
        <f>IFERROR(VLOOKUP($K$16,'DATA NL'!$A$6:$Z$151,18,),"")</f>
        <v/>
      </c>
      <c r="L43" s="32"/>
      <c r="M43" s="32"/>
      <c r="N43" s="32"/>
      <c r="O43" s="32"/>
      <c r="P43" s="32"/>
      <c r="Q43" s="32"/>
      <c r="R43" s="21"/>
    </row>
    <row r="44" spans="1:18" s="17" customFormat="1" ht="12.75" customHeight="1" x14ac:dyDescent="0.2">
      <c r="A44" s="16"/>
      <c r="B44" s="13" t="s">
        <v>14</v>
      </c>
      <c r="C44" s="14"/>
      <c r="D44" s="11"/>
      <c r="E44" s="14"/>
      <c r="F44" s="14"/>
      <c r="G44" s="14"/>
      <c r="H44" s="14"/>
      <c r="I44" s="14"/>
      <c r="J44" s="15"/>
      <c r="K44" s="32" t="str">
        <f>IFERROR(VLOOKUP($K$16,'DATA NL'!$A$6:$Z$151,19,),"")</f>
        <v/>
      </c>
      <c r="L44" s="32"/>
      <c r="M44" s="32"/>
      <c r="N44" s="32"/>
      <c r="O44" s="32"/>
      <c r="P44" s="32"/>
      <c r="Q44" s="32"/>
      <c r="R44" s="21"/>
    </row>
    <row r="45" spans="1:18" s="17" customFormat="1" ht="12.75" customHeight="1" x14ac:dyDescent="0.2">
      <c r="A45" s="16"/>
      <c r="B45" s="13" t="s">
        <v>15</v>
      </c>
      <c r="C45" s="14"/>
      <c r="D45" s="14"/>
      <c r="E45" s="14"/>
      <c r="F45" s="11"/>
      <c r="G45" s="14"/>
      <c r="H45" s="14"/>
      <c r="I45" s="14"/>
      <c r="J45" s="15"/>
      <c r="K45" s="42" t="str">
        <f>IFERROR(VLOOKUP($K$16,'DATA NL'!$A$6:$Z$151,20,),"")</f>
        <v/>
      </c>
      <c r="L45" s="42"/>
      <c r="M45" s="42"/>
      <c r="N45" s="36" t="str">
        <f>IF(OR(K45="",K45="nvt."),"","W")</f>
        <v/>
      </c>
      <c r="O45" s="36"/>
      <c r="P45" s="29"/>
      <c r="Q45" s="21"/>
      <c r="R45" s="21"/>
    </row>
    <row r="46" spans="1:18" s="17" customFormat="1" ht="12.75" customHeight="1" x14ac:dyDescent="0.2">
      <c r="A46" s="16"/>
      <c r="B46" s="13" t="s">
        <v>114</v>
      </c>
      <c r="C46" s="14"/>
      <c r="D46" s="14"/>
      <c r="E46" s="14"/>
      <c r="F46" s="14"/>
      <c r="G46" s="14"/>
      <c r="H46" s="14"/>
      <c r="I46" s="14"/>
      <c r="J46" s="15"/>
      <c r="K46" s="41" t="str">
        <f>IFERROR(VLOOKUP($K$16,'DATA NL'!$A$6:$Z$151,21,),"")</f>
        <v/>
      </c>
      <c r="L46" s="41"/>
      <c r="M46" s="41"/>
      <c r="N46" s="41"/>
      <c r="O46" s="41"/>
      <c r="P46" s="41"/>
      <c r="Q46" s="41"/>
      <c r="R46" s="30"/>
    </row>
    <row r="47" spans="1:18" s="17" customFormat="1" ht="12.75" customHeight="1" x14ac:dyDescent="0.2">
      <c r="A47" s="16"/>
      <c r="B47" s="13"/>
      <c r="C47" s="14"/>
      <c r="D47" s="14"/>
      <c r="E47" s="14"/>
      <c r="F47" s="14"/>
      <c r="G47" s="14"/>
      <c r="H47" s="14"/>
      <c r="I47" s="14"/>
      <c r="J47" s="15"/>
      <c r="K47" s="41"/>
      <c r="L47" s="41"/>
      <c r="M47" s="41"/>
      <c r="N47" s="41"/>
      <c r="O47" s="41"/>
      <c r="P47" s="41"/>
      <c r="Q47" s="41"/>
      <c r="R47" s="30"/>
    </row>
    <row r="48" spans="1:18" s="17" customFormat="1" ht="12.75" customHeight="1" x14ac:dyDescent="0.2">
      <c r="A48" s="16"/>
      <c r="B48" s="13" t="s">
        <v>16</v>
      </c>
      <c r="C48" s="14"/>
      <c r="D48" s="11"/>
      <c r="E48" s="14"/>
      <c r="F48" s="14"/>
      <c r="G48" s="14"/>
      <c r="H48" s="14"/>
      <c r="I48" s="14"/>
      <c r="J48" s="15"/>
      <c r="K48" s="32" t="str">
        <f>IFERROR(VLOOKUP($K$16,'DATA NL'!$A$6:$Z$151,22,),"")</f>
        <v/>
      </c>
      <c r="L48" s="32"/>
      <c r="M48" s="32"/>
      <c r="N48" s="32"/>
      <c r="O48" s="32"/>
      <c r="P48" s="32"/>
      <c r="Q48" s="32"/>
      <c r="R48" s="21"/>
    </row>
    <row r="49" spans="1:18" s="17" customFormat="1" ht="12.75" customHeight="1" x14ac:dyDescent="0.2">
      <c r="A49" s="16"/>
      <c r="B49" s="13" t="s">
        <v>115</v>
      </c>
      <c r="C49" s="14"/>
      <c r="D49" s="11"/>
      <c r="E49" s="14"/>
      <c r="F49" s="14"/>
      <c r="G49" s="14"/>
      <c r="H49" s="14"/>
      <c r="I49" s="14"/>
      <c r="J49" s="15"/>
      <c r="K49" s="32" t="str">
        <f>IFERROR(VLOOKUP($K$16,'DATA NL'!$A$6:$Z$151,23,),"")</f>
        <v/>
      </c>
      <c r="L49" s="32"/>
      <c r="M49" s="32"/>
      <c r="N49" s="32"/>
      <c r="O49" s="32"/>
      <c r="P49" s="32"/>
      <c r="Q49" s="32"/>
      <c r="R49" s="21"/>
    </row>
    <row r="50" spans="1:18" s="17" customFormat="1" ht="9" customHeight="1" x14ac:dyDescent="0.2">
      <c r="A50" s="16"/>
      <c r="B50" s="13"/>
      <c r="C50" s="14"/>
      <c r="D50" s="11"/>
      <c r="E50" s="14"/>
      <c r="F50" s="14"/>
      <c r="G50" s="14"/>
      <c r="H50" s="14"/>
      <c r="I50" s="14"/>
      <c r="J50" s="15"/>
      <c r="K50" s="15"/>
      <c r="L50" s="15"/>
      <c r="M50" s="15"/>
      <c r="N50" s="15"/>
      <c r="O50" s="16"/>
      <c r="P50" s="16"/>
      <c r="Q50" s="16"/>
      <c r="R50" s="16"/>
    </row>
    <row r="51" spans="1:18" s="17" customFormat="1" ht="17.25" customHeight="1" x14ac:dyDescent="0.2">
      <c r="A51" s="11" t="s">
        <v>130</v>
      </c>
      <c r="B51" s="14"/>
      <c r="C51" s="14"/>
      <c r="D51" s="14"/>
      <c r="E51" s="14"/>
      <c r="F51" s="14"/>
      <c r="G51" s="14"/>
      <c r="H51" s="14"/>
      <c r="I51" s="14"/>
      <c r="J51" s="15"/>
      <c r="K51" s="15"/>
      <c r="L51" s="15"/>
      <c r="M51" s="15"/>
      <c r="N51" s="15"/>
      <c r="O51" s="16"/>
      <c r="P51" s="16"/>
      <c r="Q51" s="16"/>
      <c r="R51" s="16"/>
    </row>
    <row r="52" spans="1:18" s="17" customFormat="1" ht="12.75" customHeight="1" x14ac:dyDescent="0.2">
      <c r="A52" s="16"/>
      <c r="B52" s="13" t="s">
        <v>36</v>
      </c>
      <c r="C52" s="14"/>
      <c r="D52" s="14"/>
      <c r="E52" s="14"/>
      <c r="F52" s="14"/>
      <c r="G52" s="14"/>
      <c r="H52" s="14"/>
      <c r="I52" s="14"/>
      <c r="J52" s="15"/>
      <c r="K52" s="32" t="str">
        <f>IFERROR(VLOOKUP($K$16,'DATA NL'!$A$6:$Z$151,18,),"")</f>
        <v/>
      </c>
      <c r="L52" s="32"/>
      <c r="M52" s="32"/>
      <c r="N52" s="32"/>
      <c r="O52" s="32"/>
      <c r="P52" s="32"/>
      <c r="Q52" s="32"/>
      <c r="R52" s="21"/>
    </row>
    <row r="53" spans="1:18" s="17" customFormat="1" ht="12.75" customHeight="1" x14ac:dyDescent="0.2">
      <c r="A53" s="16"/>
      <c r="B53" s="13" t="s">
        <v>118</v>
      </c>
      <c r="C53" s="16"/>
      <c r="D53" s="14"/>
      <c r="E53" s="14"/>
      <c r="F53" s="14"/>
      <c r="G53" s="14"/>
      <c r="H53" s="11"/>
      <c r="I53" s="14"/>
      <c r="J53" s="15"/>
      <c r="K53" s="32" t="str">
        <f>IFERROR(VLOOKUP($K$16,'DATA NL'!$A$6:$Z$151,24,),"")</f>
        <v/>
      </c>
      <c r="L53" s="32"/>
      <c r="M53" s="32"/>
      <c r="N53" s="32"/>
      <c r="O53" s="32"/>
      <c r="P53" s="32"/>
      <c r="Q53" s="32"/>
      <c r="R53" s="21"/>
    </row>
    <row r="54" spans="1:18" s="17" customFormat="1" ht="12.75" customHeight="1" x14ac:dyDescent="0.2">
      <c r="A54" s="16"/>
      <c r="B54" s="13" t="s">
        <v>119</v>
      </c>
      <c r="C54" s="14"/>
      <c r="D54" s="14"/>
      <c r="E54" s="14"/>
      <c r="F54" s="14"/>
      <c r="G54" s="11"/>
      <c r="H54" s="14"/>
      <c r="I54" s="14"/>
      <c r="J54" s="15"/>
      <c r="K54" s="32" t="str">
        <f>IFERROR(VLOOKUP($K$16,'DATA NL'!$A$6:$Z$151,25,),"")</f>
        <v/>
      </c>
      <c r="L54" s="32"/>
      <c r="M54" s="32"/>
      <c r="N54" s="32"/>
      <c r="O54" s="32"/>
      <c r="P54" s="32"/>
      <c r="Q54" s="32"/>
      <c r="R54" s="21"/>
    </row>
    <row r="55" spans="1:18" s="17" customFormat="1" ht="12.75" customHeight="1" x14ac:dyDescent="0.2">
      <c r="A55" s="16"/>
      <c r="B55" s="13" t="s">
        <v>1</v>
      </c>
      <c r="C55" s="14"/>
      <c r="D55" s="11"/>
      <c r="E55" s="14"/>
      <c r="F55" s="14"/>
      <c r="G55" s="14"/>
      <c r="H55" s="14"/>
      <c r="I55" s="14"/>
      <c r="J55" s="15"/>
      <c r="K55" s="32" t="str">
        <f>IFERROR(VLOOKUP($K$16,'DATA NL'!$A$6:$AC$151,26,),"")</f>
        <v/>
      </c>
      <c r="L55" s="32"/>
      <c r="M55" s="32"/>
      <c r="N55" s="32"/>
      <c r="O55" s="32"/>
      <c r="P55" s="32"/>
      <c r="Q55" s="32"/>
      <c r="R55" s="21"/>
    </row>
    <row r="56" spans="1:18" s="17" customFormat="1" ht="12.75" customHeight="1" x14ac:dyDescent="0.2">
      <c r="A56" s="18"/>
      <c r="B56" s="16"/>
      <c r="C56" s="14"/>
      <c r="D56" s="14"/>
      <c r="E56" s="14"/>
      <c r="F56" s="14"/>
      <c r="G56" s="14"/>
      <c r="H56" s="14"/>
      <c r="I56" s="14"/>
      <c r="J56" s="15"/>
      <c r="K56" s="21"/>
      <c r="L56" s="21"/>
      <c r="M56" s="21"/>
      <c r="N56" s="21"/>
      <c r="O56" s="21"/>
      <c r="P56" s="21"/>
      <c r="Q56" s="21"/>
      <c r="R56" s="21"/>
    </row>
    <row r="57" spans="1:18" s="17" customFormat="1" ht="12.75" customHeight="1" x14ac:dyDescent="0.2">
      <c r="A57" s="16"/>
      <c r="B57" s="13"/>
      <c r="C57" s="14"/>
      <c r="D57" s="11"/>
      <c r="E57" s="14"/>
      <c r="F57" s="14"/>
      <c r="G57" s="14"/>
      <c r="H57" s="14"/>
      <c r="I57" s="14"/>
      <c r="J57" s="15"/>
      <c r="K57" s="28" t="str">
        <f>IFERROR(VLOOKUP($K$16,'DATA NL'!$AC$8:$AX$40,5,),"")</f>
        <v/>
      </c>
      <c r="L57" s="28"/>
      <c r="M57" s="28"/>
      <c r="N57" s="28"/>
      <c r="O57" s="28"/>
      <c r="P57" s="28"/>
      <c r="Q57" s="28"/>
      <c r="R57" s="28"/>
    </row>
    <row r="58" spans="1:18" s="17" customFormat="1" ht="12.75" customHeight="1" x14ac:dyDescent="0.2">
      <c r="A58" s="16"/>
      <c r="B58" s="13"/>
      <c r="C58" s="14"/>
      <c r="D58" s="14"/>
      <c r="E58" s="11"/>
      <c r="F58" s="14"/>
      <c r="G58" s="14"/>
      <c r="H58" s="14"/>
      <c r="I58" s="14"/>
      <c r="J58" s="15"/>
      <c r="K58" s="28" t="str">
        <f>IFERROR(VLOOKUP($K$16,'DATA NL'!$AC$8:$AX$40,6,),"")</f>
        <v/>
      </c>
      <c r="L58" s="28"/>
      <c r="M58" s="28"/>
      <c r="N58" s="28"/>
      <c r="O58" s="28"/>
      <c r="P58" s="28"/>
      <c r="Q58" s="28"/>
      <c r="R58" s="28"/>
    </row>
    <row r="59" spans="1:18" s="17" customFormat="1" ht="13.5" customHeight="1" x14ac:dyDescent="0.2">
      <c r="A59" s="16"/>
      <c r="B59" s="13"/>
      <c r="C59" s="14"/>
      <c r="D59" s="14"/>
      <c r="E59" s="11"/>
      <c r="F59" s="14"/>
      <c r="G59" s="14"/>
      <c r="H59" s="14"/>
      <c r="I59" s="14"/>
      <c r="J59" s="15"/>
      <c r="K59" s="28"/>
      <c r="L59" s="28"/>
      <c r="M59" s="28"/>
      <c r="N59" s="28"/>
      <c r="O59" s="28"/>
      <c r="P59" s="28"/>
      <c r="Q59" s="28"/>
      <c r="R59" s="28"/>
    </row>
    <row r="60" spans="1:18" s="17" customFormat="1" ht="12.75" customHeight="1" x14ac:dyDescent="0.2">
      <c r="A60" s="16"/>
      <c r="B60" s="13"/>
      <c r="C60" s="14"/>
      <c r="D60" s="14"/>
      <c r="E60" s="11"/>
      <c r="F60" s="14"/>
      <c r="G60" s="14"/>
      <c r="H60" s="14"/>
      <c r="I60" s="14"/>
      <c r="J60" s="15"/>
      <c r="K60" s="19"/>
      <c r="L60" s="19"/>
      <c r="M60" s="19"/>
      <c r="N60" s="19"/>
      <c r="O60" s="19"/>
      <c r="P60" s="19"/>
      <c r="Q60" s="28"/>
      <c r="R60" s="19"/>
    </row>
    <row r="61" spans="1:18" ht="16.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33"/>
      <c r="L61" s="33"/>
      <c r="M61" s="33"/>
      <c r="N61" s="33"/>
      <c r="O61" s="33"/>
      <c r="P61" s="33"/>
      <c r="Q61" s="33"/>
      <c r="R61" s="33"/>
    </row>
    <row r="62" spans="1:18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33"/>
      <c r="L62" s="33"/>
      <c r="M62" s="33"/>
      <c r="N62" s="33"/>
      <c r="O62" s="33"/>
      <c r="P62" s="33"/>
      <c r="Q62" s="33"/>
      <c r="R62" s="33"/>
    </row>
    <row r="63" spans="1:18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33"/>
      <c r="L63" s="33"/>
      <c r="M63" s="33"/>
      <c r="N63" s="33"/>
      <c r="O63" s="33"/>
      <c r="P63" s="33"/>
      <c r="Q63" s="33"/>
      <c r="R63" s="33"/>
    </row>
    <row r="64" spans="1:18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33"/>
      <c r="L64" s="33"/>
      <c r="M64" s="33"/>
      <c r="N64" s="33"/>
      <c r="O64" s="33"/>
      <c r="P64" s="33"/>
      <c r="Q64" s="33"/>
      <c r="R64" s="33"/>
    </row>
    <row r="65" spans="1:18" ht="17.25" customHeight="1" x14ac:dyDescent="0.2">
      <c r="A65" s="11" t="s">
        <v>131</v>
      </c>
      <c r="B65" s="14"/>
      <c r="C65" s="14"/>
      <c r="D65" s="14"/>
      <c r="E65" s="14"/>
      <c r="F65" s="14"/>
      <c r="G65" s="14"/>
      <c r="H65" s="14"/>
      <c r="I65" s="14"/>
      <c r="J65" s="15"/>
      <c r="K65" s="15"/>
      <c r="L65" s="15"/>
      <c r="M65" s="14"/>
      <c r="N65" s="14"/>
      <c r="O65" s="8"/>
      <c r="P65" s="8"/>
      <c r="Q65" s="8"/>
      <c r="R65" s="8"/>
    </row>
    <row r="66" spans="1:18" ht="12.75" customHeight="1" x14ac:dyDescent="0.2">
      <c r="A66" s="16"/>
      <c r="B66" s="13" t="s">
        <v>36</v>
      </c>
      <c r="C66" s="14"/>
      <c r="D66" s="14"/>
      <c r="E66" s="14"/>
      <c r="F66" s="14"/>
      <c r="G66" s="11"/>
      <c r="H66" s="14"/>
      <c r="I66" s="14"/>
      <c r="J66" s="15"/>
      <c r="K66" s="32" t="str">
        <f>IFERROR(VLOOKUP($K$16,'DATA NL'!$AA$6:$BX$151,2,),"")</f>
        <v/>
      </c>
      <c r="L66" s="32"/>
      <c r="M66" s="32"/>
      <c r="N66" s="32"/>
      <c r="O66" s="32"/>
      <c r="P66" s="32"/>
      <c r="Q66" s="32"/>
      <c r="R66" s="21"/>
    </row>
    <row r="67" spans="1:18" ht="12.75" customHeight="1" x14ac:dyDescent="0.2">
      <c r="A67" s="16"/>
      <c r="B67" s="13" t="s">
        <v>86</v>
      </c>
      <c r="C67" s="14"/>
      <c r="D67" s="14"/>
      <c r="E67" s="14"/>
      <c r="F67" s="14"/>
      <c r="G67" s="11"/>
      <c r="H67" s="14"/>
      <c r="I67" s="14"/>
      <c r="J67" s="15"/>
      <c r="K67" s="32" t="str">
        <f>IFERROR(VLOOKUP($K$16,'DATA NL'!$AA$6:$BX$151,3,),"")</f>
        <v/>
      </c>
      <c r="L67" s="32"/>
      <c r="M67" s="32"/>
      <c r="N67" s="32"/>
      <c r="O67" s="32"/>
      <c r="P67" s="32"/>
      <c r="Q67" s="32"/>
      <c r="R67" s="21"/>
    </row>
    <row r="68" spans="1:18" ht="12.75" customHeight="1" x14ac:dyDescent="0.2">
      <c r="A68" s="16"/>
      <c r="B68" s="13" t="s">
        <v>0</v>
      </c>
      <c r="C68" s="14"/>
      <c r="D68" s="14"/>
      <c r="E68" s="14"/>
      <c r="F68" s="11"/>
      <c r="G68" s="14"/>
      <c r="H68" s="14"/>
      <c r="I68" s="14"/>
      <c r="J68" s="15"/>
      <c r="K68" s="21" t="str">
        <f>K18</f>
        <v/>
      </c>
      <c r="L68" s="21"/>
      <c r="M68" s="21"/>
      <c r="N68" s="21"/>
      <c r="O68" s="21"/>
      <c r="P68" s="21"/>
      <c r="Q68" s="21"/>
      <c r="R68" s="21"/>
    </row>
    <row r="69" spans="1:18" ht="12.75" customHeight="1" x14ac:dyDescent="0.2">
      <c r="A69" s="16"/>
      <c r="B69" s="13" t="s">
        <v>83</v>
      </c>
      <c r="C69" s="14"/>
      <c r="D69" s="14"/>
      <c r="E69" s="14"/>
      <c r="F69" s="14"/>
      <c r="G69" s="11"/>
      <c r="H69" s="14"/>
      <c r="I69" s="14"/>
      <c r="J69" s="15"/>
      <c r="K69" s="21" t="str">
        <f>K19</f>
        <v/>
      </c>
      <c r="L69" s="21"/>
      <c r="M69" s="21"/>
      <c r="N69" s="21"/>
      <c r="O69" s="21"/>
      <c r="P69" s="21"/>
      <c r="Q69" s="21"/>
      <c r="R69" s="21"/>
    </row>
    <row r="70" spans="1:18" ht="12.75" customHeight="1" x14ac:dyDescent="0.2">
      <c r="A70" s="16"/>
      <c r="B70" s="13" t="s">
        <v>8</v>
      </c>
      <c r="C70" s="14"/>
      <c r="D70" s="14"/>
      <c r="E70" s="14"/>
      <c r="F70" s="14"/>
      <c r="G70" s="11"/>
      <c r="H70" s="14"/>
      <c r="I70" s="14"/>
      <c r="J70" s="15"/>
      <c r="K70" s="32" t="str">
        <f>K20</f>
        <v/>
      </c>
      <c r="L70" s="32"/>
      <c r="M70" s="32"/>
      <c r="N70" s="32"/>
      <c r="O70" s="32"/>
      <c r="P70" s="32"/>
      <c r="Q70" s="32"/>
      <c r="R70" s="21"/>
    </row>
    <row r="71" spans="1:18" ht="12.75" customHeight="1" x14ac:dyDescent="0.2">
      <c r="A71" s="16"/>
      <c r="B71" s="13" t="s">
        <v>84</v>
      </c>
      <c r="C71" s="14"/>
      <c r="D71" s="14"/>
      <c r="E71" s="14"/>
      <c r="F71" s="11"/>
      <c r="G71" s="14"/>
      <c r="H71" s="14"/>
      <c r="I71" s="14"/>
      <c r="J71" s="15"/>
      <c r="K71" s="32" t="str">
        <f>K21</f>
        <v/>
      </c>
      <c r="L71" s="32"/>
      <c r="M71" s="32"/>
      <c r="N71" s="32"/>
      <c r="O71" s="32"/>
      <c r="P71" s="32"/>
      <c r="Q71" s="32"/>
      <c r="R71" s="21"/>
    </row>
    <row r="72" spans="1:18" ht="12.75" customHeight="1" x14ac:dyDescent="0.2">
      <c r="A72" s="16"/>
      <c r="B72" s="13" t="s">
        <v>132</v>
      </c>
      <c r="C72" s="14"/>
      <c r="D72" s="14"/>
      <c r="E72" s="14"/>
      <c r="F72" s="11"/>
      <c r="G72" s="14"/>
      <c r="H72" s="14"/>
      <c r="I72" s="14"/>
      <c r="J72" s="15"/>
      <c r="K72" s="42" t="str">
        <f>IFERROR(VLOOKUP($K$16,'DATA NL'!$AA$6:$BX$151,4,),"")</f>
        <v/>
      </c>
      <c r="L72" s="42"/>
      <c r="M72" s="42"/>
      <c r="N72" s="36" t="str">
        <f>IF(OR(K72="",K72="nvt."),"","kW")</f>
        <v/>
      </c>
      <c r="O72" s="36"/>
      <c r="P72" s="29"/>
      <c r="Q72" s="21"/>
      <c r="R72" s="21"/>
    </row>
    <row r="73" spans="1:18" ht="12.75" customHeight="1" x14ac:dyDescent="0.2">
      <c r="A73" s="16"/>
      <c r="B73" s="13" t="s">
        <v>92</v>
      </c>
      <c r="C73" s="14"/>
      <c r="D73" s="14"/>
      <c r="E73" s="11"/>
      <c r="F73" s="14"/>
      <c r="G73" s="14"/>
      <c r="H73" s="14"/>
      <c r="I73" s="14"/>
      <c r="J73" s="15"/>
      <c r="K73" s="32" t="str">
        <f>IFERROR(VLOOKUP($K$16,'DATA NL'!$AA$6:$BX$151,5,),"")</f>
        <v/>
      </c>
      <c r="L73" s="32"/>
      <c r="M73" s="32"/>
      <c r="N73" s="32"/>
      <c r="O73" s="32"/>
      <c r="P73" s="32"/>
      <c r="Q73" s="32"/>
      <c r="R73" s="21"/>
    </row>
    <row r="74" spans="1:18" ht="12.75" customHeight="1" x14ac:dyDescent="0.2">
      <c r="A74" s="16"/>
      <c r="B74" s="34" t="s">
        <v>94</v>
      </c>
      <c r="C74" s="34"/>
      <c r="D74" s="34"/>
      <c r="E74" s="34"/>
      <c r="F74" s="34"/>
      <c r="G74" s="34"/>
      <c r="H74" s="34"/>
      <c r="I74" s="34"/>
      <c r="J74" s="15"/>
      <c r="K74" s="32" t="str">
        <f>IFERROR(VLOOKUP($K$16,'DATA NL'!$AA$6:$BX$151,6,),"")</f>
        <v/>
      </c>
      <c r="L74" s="32"/>
      <c r="M74" s="32"/>
      <c r="N74" s="32"/>
      <c r="O74" s="32"/>
      <c r="P74" s="32"/>
      <c r="Q74" s="32"/>
      <c r="R74" s="21"/>
    </row>
    <row r="75" spans="1:18" ht="12.75" customHeight="1" x14ac:dyDescent="0.2">
      <c r="A75" s="16"/>
      <c r="B75" s="34"/>
      <c r="C75" s="34"/>
      <c r="D75" s="34"/>
      <c r="E75" s="34"/>
      <c r="F75" s="34"/>
      <c r="G75" s="34"/>
      <c r="H75" s="34"/>
      <c r="I75" s="34"/>
      <c r="J75" s="24"/>
      <c r="K75" s="32"/>
      <c r="L75" s="32"/>
      <c r="M75" s="32"/>
      <c r="N75" s="32"/>
      <c r="O75" s="32"/>
      <c r="P75" s="32"/>
      <c r="Q75" s="32"/>
      <c r="R75" s="21"/>
    </row>
    <row r="76" spans="1:18" x14ac:dyDescent="0.2">
      <c r="A76" s="8"/>
      <c r="B76" s="13" t="s">
        <v>9</v>
      </c>
      <c r="C76" s="14"/>
      <c r="D76" s="14"/>
      <c r="E76" s="11"/>
      <c r="F76" s="14"/>
      <c r="G76" s="14"/>
      <c r="H76" s="14"/>
      <c r="I76" s="14"/>
      <c r="J76" s="24"/>
      <c r="K76" s="41" t="str">
        <f>IFERROR(VLOOKUP($K$16,'DATA NL'!$AA$6:$BX$151,7,),"")</f>
        <v/>
      </c>
      <c r="L76" s="41"/>
      <c r="M76" s="41"/>
      <c r="N76" s="41"/>
      <c r="O76" s="41"/>
      <c r="P76" s="41"/>
      <c r="Q76" s="41"/>
      <c r="R76" s="30"/>
    </row>
    <row r="77" spans="1:18" ht="12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41"/>
      <c r="L77" s="41"/>
      <c r="M77" s="41"/>
      <c r="N77" s="41"/>
      <c r="O77" s="41"/>
      <c r="P77" s="41"/>
      <c r="Q77" s="41"/>
      <c r="R77" s="30"/>
    </row>
    <row r="78" spans="1:18" x14ac:dyDescent="0.2">
      <c r="A78" s="11"/>
      <c r="B78" s="13" t="s">
        <v>133</v>
      </c>
      <c r="C78" s="14"/>
      <c r="D78" s="14"/>
      <c r="E78" s="14"/>
      <c r="F78" s="14"/>
      <c r="G78" s="14"/>
      <c r="H78" s="14"/>
      <c r="I78" s="14"/>
      <c r="J78" s="14"/>
      <c r="K78" s="48" t="str">
        <f>IFERROR(VLOOKUP($K$16,'DATA NL'!$AA$6:$BX$151,8,),"")</f>
        <v/>
      </c>
      <c r="L78" s="48"/>
      <c r="M78" s="48"/>
      <c r="N78" s="48"/>
      <c r="O78" s="48"/>
      <c r="P78" s="48"/>
      <c r="Q78" s="48"/>
      <c r="R78" s="21"/>
    </row>
    <row r="79" spans="1:18" x14ac:dyDescent="0.2">
      <c r="A79" s="11"/>
      <c r="B79" s="13"/>
      <c r="C79" s="14"/>
      <c r="D79" s="14"/>
      <c r="E79" s="14"/>
      <c r="F79" s="14"/>
      <c r="G79" s="14"/>
      <c r="H79" s="14"/>
      <c r="I79" s="14"/>
      <c r="J79" s="14"/>
      <c r="K79" s="48"/>
      <c r="L79" s="48"/>
      <c r="M79" s="48"/>
      <c r="N79" s="48"/>
      <c r="O79" s="48"/>
      <c r="P79" s="48"/>
      <c r="Q79" s="48"/>
      <c r="R79" s="21"/>
    </row>
    <row r="80" spans="1:18" s="17" customFormat="1" ht="12.75" customHeight="1" x14ac:dyDescent="0.2">
      <c r="A80" s="18" t="s">
        <v>3</v>
      </c>
      <c r="B80" s="16"/>
      <c r="C80" s="14"/>
      <c r="D80" s="14"/>
      <c r="E80" s="14"/>
      <c r="F80" s="14"/>
      <c r="G80" s="14"/>
      <c r="H80" s="14"/>
      <c r="I80" s="14"/>
      <c r="J80" s="15"/>
      <c r="K80" s="15"/>
      <c r="L80" s="15"/>
      <c r="M80" s="15"/>
      <c r="N80" s="15"/>
      <c r="O80" s="15"/>
      <c r="P80" s="15"/>
      <c r="Q80" s="15"/>
      <c r="R80" s="15"/>
    </row>
    <row r="81" spans="1:18" x14ac:dyDescent="0.2">
      <c r="A81" s="8"/>
      <c r="B81" s="13" t="s">
        <v>10</v>
      </c>
      <c r="C81" s="14"/>
      <c r="D81" s="11"/>
      <c r="E81" s="14"/>
      <c r="F81" s="14"/>
      <c r="G81" s="14"/>
      <c r="H81" s="14"/>
      <c r="I81" s="14"/>
      <c r="J81" s="14"/>
      <c r="K81" s="32" t="str">
        <f>IFERROR(VLOOKUP($K$16,'DATA NL'!$AA$6:$BX$151,9,),"")</f>
        <v/>
      </c>
      <c r="L81" s="32"/>
      <c r="M81" s="32"/>
      <c r="N81" s="32"/>
      <c r="O81" s="32"/>
      <c r="P81" s="32"/>
      <c r="Q81" s="32"/>
      <c r="R81" s="21"/>
    </row>
    <row r="82" spans="1:18" x14ac:dyDescent="0.2">
      <c r="A82" s="8"/>
      <c r="B82" s="34" t="s">
        <v>134</v>
      </c>
      <c r="C82" s="34"/>
      <c r="D82" s="34"/>
      <c r="E82" s="34"/>
      <c r="F82" s="34"/>
      <c r="G82" s="34"/>
      <c r="H82" s="34"/>
      <c r="I82" s="34"/>
      <c r="J82" s="34"/>
      <c r="K82" s="42" t="str">
        <f>IFERROR(VLOOKUP($K$16,'DATA NL'!$AA$6:$BX$151,10,),"")</f>
        <v/>
      </c>
      <c r="L82" s="42"/>
      <c r="M82" s="42"/>
      <c r="N82" s="42"/>
      <c r="O82" s="42"/>
      <c r="P82" s="42"/>
      <c r="Q82" s="42"/>
      <c r="R82" s="30"/>
    </row>
    <row r="83" spans="1:18" ht="12" customHeight="1" x14ac:dyDescent="0.2">
      <c r="A83" s="14"/>
      <c r="B83" s="34"/>
      <c r="C83" s="34"/>
      <c r="D83" s="34"/>
      <c r="E83" s="34"/>
      <c r="F83" s="34"/>
      <c r="G83" s="34"/>
      <c r="H83" s="34"/>
      <c r="I83" s="34"/>
      <c r="J83" s="34"/>
      <c r="K83" s="42"/>
      <c r="L83" s="42"/>
      <c r="M83" s="42"/>
      <c r="N83" s="42"/>
      <c r="O83" s="42"/>
      <c r="P83" s="42"/>
      <c r="Q83" s="42"/>
      <c r="R83" s="30"/>
    </row>
    <row r="84" spans="1:18" ht="12" customHeight="1" x14ac:dyDescent="0.2">
      <c r="A84" s="14"/>
      <c r="B84" s="34" t="s">
        <v>135</v>
      </c>
      <c r="C84" s="34"/>
      <c r="D84" s="34"/>
      <c r="E84" s="34"/>
      <c r="F84" s="34"/>
      <c r="G84" s="34"/>
      <c r="H84" s="34"/>
      <c r="I84" s="34"/>
      <c r="J84" s="34"/>
      <c r="K84" s="42" t="str">
        <f>IFERROR(VLOOKUP($K$16,'DATA NL'!$AA$6:$BX$151,11,),"")</f>
        <v/>
      </c>
      <c r="L84" s="42"/>
      <c r="M84" s="42"/>
      <c r="N84" s="36" t="str">
        <f>IF(OR(K84="",K84="nvt."),"","%")</f>
        <v/>
      </c>
      <c r="O84" s="36"/>
      <c r="P84" s="29"/>
      <c r="Q84" s="21"/>
      <c r="R84" s="30"/>
    </row>
    <row r="85" spans="1:18" x14ac:dyDescent="0.2">
      <c r="A85" s="14"/>
      <c r="B85" s="14" t="s">
        <v>11</v>
      </c>
      <c r="C85" s="14"/>
      <c r="D85" s="14"/>
      <c r="E85" s="14"/>
      <c r="F85" s="14"/>
      <c r="G85" s="14"/>
      <c r="H85" s="14"/>
      <c r="I85" s="14"/>
      <c r="J85" s="14"/>
      <c r="K85" s="32" t="str">
        <f>IFERROR(VLOOKUP($K$16,'DATA NL'!$AA$6:$BX$151,12,),"")</f>
        <v/>
      </c>
      <c r="L85" s="32"/>
      <c r="M85" s="32"/>
      <c r="N85" s="32"/>
      <c r="O85" s="32"/>
      <c r="P85" s="32"/>
      <c r="Q85" s="32"/>
      <c r="R85" s="21"/>
    </row>
    <row r="86" spans="1:18" x14ac:dyDescent="0.2">
      <c r="A86" s="14"/>
      <c r="B86" s="14" t="s">
        <v>12</v>
      </c>
      <c r="C86" s="14"/>
      <c r="D86" s="14"/>
      <c r="E86" s="14"/>
      <c r="F86" s="14"/>
      <c r="G86" s="14"/>
      <c r="H86" s="14"/>
      <c r="I86" s="14"/>
      <c r="J86" s="14"/>
      <c r="K86" s="32" t="str">
        <f>IFERROR(VLOOKUP($K$16,'DATA NL'!$AA$6:$BX$151,13,),"")</f>
        <v/>
      </c>
      <c r="L86" s="32"/>
      <c r="M86" s="32"/>
      <c r="N86" s="32"/>
      <c r="O86" s="32"/>
      <c r="P86" s="32"/>
      <c r="Q86" s="32"/>
      <c r="R86" s="21"/>
    </row>
    <row r="87" spans="1:18" x14ac:dyDescent="0.2">
      <c r="A87" s="14"/>
      <c r="B87" s="14" t="s">
        <v>13</v>
      </c>
      <c r="C87" s="14"/>
      <c r="D87" s="14"/>
      <c r="E87" s="14"/>
      <c r="F87" s="14"/>
      <c r="G87" s="14"/>
      <c r="H87" s="14"/>
      <c r="I87" s="14"/>
      <c r="J87" s="14"/>
      <c r="K87" s="32" t="str">
        <f>IFERROR(VLOOKUP($K$16,'DATA NL'!$AA$6:$BX$151,14,),"")</f>
        <v/>
      </c>
      <c r="L87" s="32"/>
      <c r="M87" s="32"/>
      <c r="N87" s="32"/>
      <c r="O87" s="32"/>
      <c r="P87" s="32"/>
      <c r="Q87" s="32"/>
      <c r="R87" s="21"/>
    </row>
    <row r="88" spans="1:18" x14ac:dyDescent="0.2">
      <c r="A88" s="14"/>
      <c r="B88" s="14" t="s">
        <v>123</v>
      </c>
      <c r="C88" s="14"/>
      <c r="D88" s="14"/>
      <c r="E88" s="14"/>
      <c r="F88" s="14"/>
      <c r="G88" s="14"/>
      <c r="H88" s="14"/>
      <c r="I88" s="14"/>
      <c r="J88" s="14"/>
      <c r="K88" s="42" t="str">
        <f>IFERROR(VLOOKUP($K$16,'DATA NL'!$AA$6:$BX$151,15,),"")</f>
        <v/>
      </c>
      <c r="L88" s="42"/>
      <c r="M88" s="42"/>
      <c r="N88" s="36" t="str">
        <f>IF(OR(K88="",K88="nvt.",K88="Niet gekend"),"","%")</f>
        <v/>
      </c>
      <c r="O88" s="36"/>
      <c r="P88" s="29"/>
      <c r="Q88" s="21"/>
      <c r="R88" s="21"/>
    </row>
    <row r="89" spans="1:18" s="17" customFormat="1" ht="9" customHeight="1" x14ac:dyDescent="0.2">
      <c r="A89" s="16"/>
      <c r="B89" s="11"/>
      <c r="C89" s="14"/>
      <c r="D89" s="14"/>
      <c r="E89" s="14"/>
      <c r="F89" s="14"/>
      <c r="G89" s="14"/>
      <c r="H89" s="14"/>
      <c r="I89" s="14"/>
      <c r="J89" s="15"/>
      <c r="K89" s="15"/>
      <c r="L89" s="15"/>
      <c r="M89" s="15"/>
      <c r="N89" s="15"/>
      <c r="O89" s="16"/>
      <c r="P89" s="16"/>
      <c r="Q89" s="16"/>
      <c r="R89" s="16"/>
    </row>
    <row r="90" spans="1:18" ht="17.25" customHeight="1" x14ac:dyDescent="0.2">
      <c r="A90" s="11" t="s">
        <v>108</v>
      </c>
      <c r="B90" s="23"/>
      <c r="C90" s="23"/>
      <c r="D90" s="23"/>
      <c r="E90" s="23"/>
      <c r="F90" s="23"/>
      <c r="G90" s="23"/>
      <c r="H90" s="23"/>
      <c r="I90" s="23"/>
      <c r="J90" s="23"/>
      <c r="K90" s="21"/>
      <c r="L90" s="21"/>
      <c r="M90" s="21"/>
      <c r="N90" s="21"/>
      <c r="O90" s="21"/>
      <c r="P90" s="21"/>
      <c r="Q90" s="21"/>
      <c r="R90" s="21"/>
    </row>
    <row r="91" spans="1:18" s="17" customFormat="1" ht="12.75" customHeight="1" x14ac:dyDescent="0.2">
      <c r="A91" s="18" t="s">
        <v>109</v>
      </c>
      <c r="B91" s="16"/>
      <c r="C91" s="14"/>
      <c r="D91" s="14"/>
      <c r="E91" s="14"/>
      <c r="F91" s="14"/>
      <c r="G91" s="14"/>
      <c r="H91" s="14"/>
      <c r="I91" s="14"/>
      <c r="J91" s="15"/>
      <c r="K91" s="15"/>
      <c r="L91" s="15"/>
      <c r="M91" s="15"/>
      <c r="N91" s="15"/>
      <c r="O91" s="16"/>
      <c r="P91" s="16"/>
      <c r="Q91" s="16"/>
      <c r="R91" s="16"/>
    </row>
    <row r="92" spans="1:18" s="17" customFormat="1" ht="12.75" customHeight="1" x14ac:dyDescent="0.2">
      <c r="A92" s="16"/>
      <c r="B92" s="13" t="s">
        <v>110</v>
      </c>
      <c r="C92" s="14"/>
      <c r="D92" s="14"/>
      <c r="E92" s="11"/>
      <c r="F92" s="14"/>
      <c r="G92" s="14"/>
      <c r="H92" s="14"/>
      <c r="I92" s="14"/>
      <c r="J92" s="15"/>
      <c r="K92" s="32" t="str">
        <f>IFERROR(VLOOKUP($K$16,'DATA NL'!$AA$6:$BX$151,16,),"")</f>
        <v/>
      </c>
      <c r="L92" s="32"/>
      <c r="M92" s="32"/>
      <c r="N92" s="32"/>
      <c r="O92" s="32"/>
      <c r="P92" s="32"/>
      <c r="Q92" s="32"/>
      <c r="R92" s="21"/>
    </row>
    <row r="93" spans="1:18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21"/>
      <c r="L93" s="21"/>
      <c r="M93" s="21"/>
      <c r="N93" s="21"/>
      <c r="O93" s="21"/>
      <c r="P93" s="21"/>
      <c r="Q93" s="21"/>
      <c r="R93" s="21"/>
    </row>
    <row r="94" spans="1:18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21"/>
      <c r="L94" s="21"/>
      <c r="M94" s="21"/>
      <c r="N94" s="21"/>
      <c r="O94" s="21"/>
      <c r="P94" s="21"/>
      <c r="Q94" s="21"/>
      <c r="R94" s="21"/>
    </row>
    <row r="95" spans="1:18" s="17" customFormat="1" ht="9" customHeight="1" x14ac:dyDescent="0.2">
      <c r="A95" s="16"/>
      <c r="B95" s="11"/>
      <c r="C95" s="14"/>
      <c r="D95" s="14"/>
      <c r="E95" s="14"/>
      <c r="F95" s="14"/>
      <c r="G95" s="14"/>
      <c r="H95" s="14"/>
      <c r="I95" s="14"/>
      <c r="J95" s="15"/>
      <c r="K95" s="15"/>
      <c r="L95" s="15"/>
      <c r="M95" s="15"/>
      <c r="N95" s="15"/>
      <c r="O95" s="16"/>
      <c r="P95" s="16"/>
      <c r="Q95" s="16"/>
      <c r="R95" s="16"/>
    </row>
    <row r="96" spans="1:18" ht="17.25" customHeight="1" x14ac:dyDescent="0.2">
      <c r="A96" s="11"/>
      <c r="B96" s="23"/>
      <c r="C96" s="23"/>
      <c r="D96" s="23"/>
      <c r="E96" s="23"/>
      <c r="F96" s="23"/>
      <c r="G96" s="23"/>
      <c r="H96" s="23"/>
      <c r="I96" s="23"/>
      <c r="J96" s="23"/>
      <c r="K96" s="21"/>
      <c r="L96" s="21"/>
      <c r="M96" s="21"/>
      <c r="N96" s="21"/>
      <c r="O96" s="21"/>
      <c r="P96" s="21"/>
      <c r="Q96" s="21"/>
      <c r="R96" s="21"/>
    </row>
    <row r="97" spans="1:18" s="17" customFormat="1" ht="12.75" customHeight="1" x14ac:dyDescent="0.2">
      <c r="A97" s="18"/>
      <c r="B97" s="16"/>
      <c r="C97" s="14"/>
      <c r="D97" s="14"/>
      <c r="E97" s="14"/>
      <c r="F97" s="14"/>
      <c r="G97" s="14"/>
      <c r="H97" s="14"/>
      <c r="I97" s="14"/>
      <c r="J97" s="15"/>
      <c r="K97" s="15"/>
      <c r="L97" s="15"/>
      <c r="M97" s="15"/>
      <c r="N97" s="15"/>
      <c r="O97" s="16"/>
      <c r="P97" s="16"/>
      <c r="Q97" s="16"/>
      <c r="R97" s="16"/>
    </row>
    <row r="98" spans="1:18" s="17" customFormat="1" ht="12.75" customHeight="1" x14ac:dyDescent="0.2">
      <c r="A98" s="16"/>
      <c r="B98" s="13"/>
      <c r="C98" s="14"/>
      <c r="D98" s="14"/>
      <c r="E98" s="11"/>
      <c r="F98" s="14"/>
      <c r="G98" s="14"/>
      <c r="H98" s="14"/>
      <c r="I98" s="14"/>
      <c r="J98" s="15"/>
      <c r="K98" s="21"/>
      <c r="L98" s="21"/>
      <c r="M98" s="21"/>
      <c r="N98" s="21"/>
      <c r="O98" s="21"/>
      <c r="P98" s="21"/>
      <c r="Q98" s="21"/>
      <c r="R98" s="21"/>
    </row>
    <row r="99" spans="1:1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idden="1" x14ac:dyDescent="0.2"/>
    <row r="119" spans="1:18" hidden="1" x14ac:dyDescent="0.2"/>
    <row r="120" spans="1:18" hidden="1" x14ac:dyDescent="0.2"/>
    <row r="121" spans="1:18" hidden="1" x14ac:dyDescent="0.2"/>
    <row r="122" spans="1:18" hidden="1" x14ac:dyDescent="0.2"/>
    <row r="123" spans="1:18" hidden="1" x14ac:dyDescent="0.2"/>
    <row r="124" spans="1:18" hidden="1" x14ac:dyDescent="0.2"/>
    <row r="125" spans="1:18" hidden="1" x14ac:dyDescent="0.2"/>
    <row r="126" spans="1:18" hidden="1" x14ac:dyDescent="0.2"/>
    <row r="127" spans="1:18" hidden="1" x14ac:dyDescent="0.2"/>
    <row r="128" spans="1:1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</sheetData>
  <mergeCells count="60">
    <mergeCell ref="K88:M88"/>
    <mergeCell ref="N88:O88"/>
    <mergeCell ref="K92:Q92"/>
    <mergeCell ref="K84:M84"/>
    <mergeCell ref="N84:O84"/>
    <mergeCell ref="K85:Q85"/>
    <mergeCell ref="K86:Q86"/>
    <mergeCell ref="K87:Q87"/>
    <mergeCell ref="K81:Q81"/>
    <mergeCell ref="K82:Q83"/>
    <mergeCell ref="K78:Q79"/>
    <mergeCell ref="K73:Q73"/>
    <mergeCell ref="K74:Q75"/>
    <mergeCell ref="K76:Q77"/>
    <mergeCell ref="K71:Q71"/>
    <mergeCell ref="K70:Q70"/>
    <mergeCell ref="K72:M72"/>
    <mergeCell ref="N72:O72"/>
    <mergeCell ref="K53:Q53"/>
    <mergeCell ref="K54:Q54"/>
    <mergeCell ref="K55:Q55"/>
    <mergeCell ref="K66:Q66"/>
    <mergeCell ref="K67:Q67"/>
    <mergeCell ref="K46:Q47"/>
    <mergeCell ref="K48:Q48"/>
    <mergeCell ref="K49:Q49"/>
    <mergeCell ref="K52:Q52"/>
    <mergeCell ref="K38:Q38"/>
    <mergeCell ref="K41:Q41"/>
    <mergeCell ref="K43:Q43"/>
    <mergeCell ref="K44:Q44"/>
    <mergeCell ref="K45:M45"/>
    <mergeCell ref="N45:O45"/>
    <mergeCell ref="K33:Q33"/>
    <mergeCell ref="K34:M34"/>
    <mergeCell ref="N34:O34"/>
    <mergeCell ref="K35:M35"/>
    <mergeCell ref="N35:O35"/>
    <mergeCell ref="K30:M30"/>
    <mergeCell ref="N30:O30"/>
    <mergeCell ref="K31:Q31"/>
    <mergeCell ref="K32:Q32"/>
    <mergeCell ref="A9:Q11"/>
    <mergeCell ref="K16:Q16"/>
    <mergeCell ref="B74:I75"/>
    <mergeCell ref="B82:J83"/>
    <mergeCell ref="B84:J84"/>
    <mergeCell ref="K13:Q13"/>
    <mergeCell ref="K14:Q14"/>
    <mergeCell ref="K17:Q17"/>
    <mergeCell ref="K18:Q18"/>
    <mergeCell ref="K19:Q19"/>
    <mergeCell ref="K20:Q20"/>
    <mergeCell ref="K21:Q21"/>
    <mergeCell ref="K24:Q24"/>
    <mergeCell ref="K25:Q26"/>
    <mergeCell ref="K27:Q27"/>
    <mergeCell ref="B25:I26"/>
    <mergeCell ref="A12:P12"/>
    <mergeCell ref="K61:R64"/>
  </mergeCells>
  <conditionalFormatting sqref="K16">
    <cfRule type="cellIs" dxfId="57" priority="81" operator="equal">
      <formula>""</formula>
    </cfRule>
    <cfRule type="cellIs" dxfId="56" priority="83" operator="equal">
      <formula>"Selecteer hier uw verwarmingsketel"</formula>
    </cfRule>
  </conditionalFormatting>
  <conditionalFormatting sqref="R19:R21 R43 K56:R60 K93:R94 K13 R13:R14">
    <cfRule type="cellIs" dxfId="55" priority="79" operator="equal">
      <formula>"Niet van toepassing"</formula>
    </cfRule>
  </conditionalFormatting>
  <conditionalFormatting sqref="R24 R27 K25">
    <cfRule type="cellIs" dxfId="54" priority="75" operator="equal">
      <formula>"Niet van toepassing"</formula>
    </cfRule>
  </conditionalFormatting>
  <conditionalFormatting sqref="R30:R35">
    <cfRule type="cellIs" dxfId="53" priority="74" operator="equal">
      <formula>"Niet van toepassing"</formula>
    </cfRule>
  </conditionalFormatting>
  <conditionalFormatting sqref="R41">
    <cfRule type="cellIs" dxfId="52" priority="73" operator="equal">
      <formula>"Niet van toepassing"</formula>
    </cfRule>
  </conditionalFormatting>
  <conditionalFormatting sqref="R44:R45 R48:R49">
    <cfRule type="cellIs" dxfId="51" priority="72" operator="equal">
      <formula>"Niet van toepassing"</formula>
    </cfRule>
  </conditionalFormatting>
  <conditionalFormatting sqref="R52:R55">
    <cfRule type="cellIs" dxfId="50" priority="70" operator="equal">
      <formula>"Niet van toepassing"</formula>
    </cfRule>
  </conditionalFormatting>
  <conditionalFormatting sqref="K68:R69 R66:R67 R70:R72">
    <cfRule type="cellIs" dxfId="49" priority="69" operator="equal">
      <formula>"Niet van toepassing"</formula>
    </cfRule>
  </conditionalFormatting>
  <conditionalFormatting sqref="K61:R61">
    <cfRule type="cellIs" dxfId="48" priority="60" operator="equal">
      <formula>"Niet van toepassing"</formula>
    </cfRule>
  </conditionalFormatting>
  <conditionalFormatting sqref="K98:R98">
    <cfRule type="cellIs" dxfId="47" priority="61" operator="equal">
      <formula>"Niet van toepassing"</formula>
    </cfRule>
  </conditionalFormatting>
  <conditionalFormatting sqref="K1:R1">
    <cfRule type="cellIs" dxfId="46" priority="59" operator="equal">
      <formula>"Niet van toepassing"</formula>
    </cfRule>
  </conditionalFormatting>
  <conditionalFormatting sqref="K39:R39">
    <cfRule type="cellIs" dxfId="45" priority="58" operator="equal">
      <formula>"Niet van toepassing"</formula>
    </cfRule>
  </conditionalFormatting>
  <conditionalFormatting sqref="R38">
    <cfRule type="cellIs" dxfId="44" priority="57" operator="equal">
      <formula>"Niet van toepassing"</formula>
    </cfRule>
  </conditionalFormatting>
  <conditionalFormatting sqref="K17:K21">
    <cfRule type="cellIs" dxfId="43" priority="45" operator="equal">
      <formula>"Niet van toepassing"</formula>
    </cfRule>
  </conditionalFormatting>
  <conditionalFormatting sqref="R73">
    <cfRule type="cellIs" dxfId="42" priority="55" operator="equal">
      <formula>"Niet van toepassing"</formula>
    </cfRule>
  </conditionalFormatting>
  <conditionalFormatting sqref="R78:R79">
    <cfRule type="cellIs" dxfId="41" priority="54" operator="equal">
      <formula>"Niet van toepassing"</formula>
    </cfRule>
  </conditionalFormatting>
  <conditionalFormatting sqref="R81">
    <cfRule type="cellIs" dxfId="40" priority="53" operator="equal">
      <formula>"Niet van toepassing"</formula>
    </cfRule>
  </conditionalFormatting>
  <conditionalFormatting sqref="K24">
    <cfRule type="cellIs" dxfId="39" priority="44" operator="equal">
      <formula>"Niet van toepassing"</formula>
    </cfRule>
  </conditionalFormatting>
  <conditionalFormatting sqref="R85:R86">
    <cfRule type="cellIs" dxfId="38" priority="51" operator="equal">
      <formula>"Niet van toepassing"</formula>
    </cfRule>
  </conditionalFormatting>
  <conditionalFormatting sqref="R87:R88">
    <cfRule type="cellIs" dxfId="37" priority="50" operator="equal">
      <formula>"Niet van toepassing"</formula>
    </cfRule>
  </conditionalFormatting>
  <conditionalFormatting sqref="R92">
    <cfRule type="cellIs" dxfId="36" priority="49" operator="equal">
      <formula>"Niet van toepassing"</formula>
    </cfRule>
  </conditionalFormatting>
  <conditionalFormatting sqref="K14">
    <cfRule type="cellIs" dxfId="35" priority="46" operator="equal">
      <formula>"Niet van toepassing"</formula>
    </cfRule>
  </conditionalFormatting>
  <conditionalFormatting sqref="K27">
    <cfRule type="cellIs" dxfId="34" priority="43" operator="equal">
      <formula>"Niet van toepassing"</formula>
    </cfRule>
  </conditionalFormatting>
  <conditionalFormatting sqref="K41">
    <cfRule type="cellIs" dxfId="33" priority="35" operator="equal">
      <formula>"Niet van toepassing"</formula>
    </cfRule>
  </conditionalFormatting>
  <conditionalFormatting sqref="K30">
    <cfRule type="cellIs" dxfId="32" priority="41" operator="equal">
      <formula>"Niet van toepassing"</formula>
    </cfRule>
  </conditionalFormatting>
  <conditionalFormatting sqref="K31">
    <cfRule type="cellIs" dxfId="31" priority="40" operator="equal">
      <formula>"Niet van toepassing"</formula>
    </cfRule>
  </conditionalFormatting>
  <conditionalFormatting sqref="K32:K33">
    <cfRule type="cellIs" dxfId="30" priority="39" operator="equal">
      <formula>"Niet van toepassing"</formula>
    </cfRule>
  </conditionalFormatting>
  <conditionalFormatting sqref="K34">
    <cfRule type="cellIs" dxfId="29" priority="38" operator="equal">
      <formula>"Niet van toepassing"</formula>
    </cfRule>
  </conditionalFormatting>
  <conditionalFormatting sqref="K35">
    <cfRule type="cellIs" dxfId="28" priority="37" operator="equal">
      <formula>"Niet van toepassing"</formula>
    </cfRule>
  </conditionalFormatting>
  <conditionalFormatting sqref="K38">
    <cfRule type="cellIs" dxfId="27" priority="36" operator="equal">
      <formula>"Niet van toepassing"</formula>
    </cfRule>
  </conditionalFormatting>
  <conditionalFormatting sqref="K43">
    <cfRule type="cellIs" dxfId="26" priority="34" operator="equal">
      <formula>"Niet van toepassing"</formula>
    </cfRule>
  </conditionalFormatting>
  <conditionalFormatting sqref="K44">
    <cfRule type="cellIs" dxfId="25" priority="33" operator="equal">
      <formula>"Niet van toepassing"</formula>
    </cfRule>
  </conditionalFormatting>
  <conditionalFormatting sqref="K45">
    <cfRule type="cellIs" dxfId="24" priority="32" operator="equal">
      <formula>"Niet van toepassing"</formula>
    </cfRule>
  </conditionalFormatting>
  <conditionalFormatting sqref="K46">
    <cfRule type="cellIs" dxfId="23" priority="31" operator="equal">
      <formula>"Niet van toepassing"</formula>
    </cfRule>
  </conditionalFormatting>
  <conditionalFormatting sqref="K48">
    <cfRule type="cellIs" dxfId="22" priority="30" operator="equal">
      <formula>"Niet van toepassing"</formula>
    </cfRule>
  </conditionalFormatting>
  <conditionalFormatting sqref="K49">
    <cfRule type="cellIs" dxfId="21" priority="29" operator="equal">
      <formula>"Niet van toepassing"</formula>
    </cfRule>
  </conditionalFormatting>
  <conditionalFormatting sqref="K55">
    <cfRule type="cellIs" dxfId="20" priority="28" operator="equal">
      <formula>"Niet van toepassing"</formula>
    </cfRule>
  </conditionalFormatting>
  <conditionalFormatting sqref="K66">
    <cfRule type="cellIs" dxfId="19" priority="27" operator="equal">
      <formula>"Niet van toepassing"</formula>
    </cfRule>
  </conditionalFormatting>
  <conditionalFormatting sqref="K52">
    <cfRule type="cellIs" dxfId="18" priority="22" operator="equal">
      <formula>"Niet van toepassing"</formula>
    </cfRule>
  </conditionalFormatting>
  <conditionalFormatting sqref="K70">
    <cfRule type="cellIs" dxfId="17" priority="18" operator="equal">
      <formula>"Niet van toepassing"</formula>
    </cfRule>
  </conditionalFormatting>
  <conditionalFormatting sqref="K53">
    <cfRule type="cellIs" dxfId="16" priority="21" operator="equal">
      <formula>"Niet van toepassing"</formula>
    </cfRule>
  </conditionalFormatting>
  <conditionalFormatting sqref="K84">
    <cfRule type="cellIs" dxfId="15" priority="8" operator="equal">
      <formula>"Niet van toepassing"</formula>
    </cfRule>
  </conditionalFormatting>
  <conditionalFormatting sqref="K54">
    <cfRule type="cellIs" dxfId="14" priority="20" operator="equal">
      <formula>"Niet van toepassing"</formula>
    </cfRule>
  </conditionalFormatting>
  <conditionalFormatting sqref="K67">
    <cfRule type="cellIs" dxfId="13" priority="19" operator="equal">
      <formula>"Niet van toepassing"</formula>
    </cfRule>
  </conditionalFormatting>
  <conditionalFormatting sqref="K87">
    <cfRule type="cellIs" dxfId="12" priority="5" operator="equal">
      <formula>"Niet van toepassing"</formula>
    </cfRule>
  </conditionalFormatting>
  <conditionalFormatting sqref="K71">
    <cfRule type="cellIs" dxfId="11" priority="17" operator="equal">
      <formula>"Niet van toepassing"</formula>
    </cfRule>
  </conditionalFormatting>
  <conditionalFormatting sqref="K72">
    <cfRule type="cellIs" dxfId="10" priority="15" operator="equal">
      <formula>"Niet van toepassing"</formula>
    </cfRule>
  </conditionalFormatting>
  <conditionalFormatting sqref="K92">
    <cfRule type="cellIs" dxfId="9" priority="1" operator="equal">
      <formula>"Niet van toepassing"</formula>
    </cfRule>
  </conditionalFormatting>
  <conditionalFormatting sqref="K73">
    <cfRule type="cellIs" dxfId="8" priority="14" operator="equal">
      <formula>"Niet van toepassing"</formula>
    </cfRule>
  </conditionalFormatting>
  <conditionalFormatting sqref="K74">
    <cfRule type="cellIs" dxfId="7" priority="13" operator="equal">
      <formula>"Niet van toepassing"</formula>
    </cfRule>
  </conditionalFormatting>
  <conditionalFormatting sqref="K76">
    <cfRule type="cellIs" dxfId="6" priority="12" operator="equal">
      <formula>"Niet van toepassing"</formula>
    </cfRule>
  </conditionalFormatting>
  <conditionalFormatting sqref="K78">
    <cfRule type="cellIs" dxfId="5" priority="11" operator="equal">
      <formula>"Niet van toepassing"</formula>
    </cfRule>
  </conditionalFormatting>
  <conditionalFormatting sqref="K81">
    <cfRule type="cellIs" dxfId="4" priority="10" operator="equal">
      <formula>"Niet van toepassing"</formula>
    </cfRule>
  </conditionalFormatting>
  <conditionalFormatting sqref="K82">
    <cfRule type="cellIs" dxfId="3" priority="9" operator="equal">
      <formula>"Niet van toepassing"</formula>
    </cfRule>
  </conditionalFormatting>
  <conditionalFormatting sqref="K85">
    <cfRule type="cellIs" dxfId="2" priority="7" operator="equal">
      <formula>"Niet van toepassing"</formula>
    </cfRule>
  </conditionalFormatting>
  <conditionalFormatting sqref="K86">
    <cfRule type="cellIs" dxfId="1" priority="6" operator="equal">
      <formula>"Niet van toepassing"</formula>
    </cfRule>
  </conditionalFormatting>
  <conditionalFormatting sqref="K88">
    <cfRule type="cellIs" dxfId="0" priority="3" operator="equal">
      <formula>"Niet van toepassing"</formula>
    </cfRule>
  </conditionalFormatting>
  <dataValidations count="1">
    <dataValidation errorStyle="warning" allowBlank="1" showErrorMessage="1" errorTitle="Foute ingave" error="Gelieve een warmtepomp uit de lijst te selecteren" prompt="Gelieve een wa" sqref="R16"/>
  </dataValidations>
  <pageMargins left="0.7" right="0.7" top="0.75" bottom="0.75" header="0.3" footer="0.3"/>
  <pageSetup paperSize="9" scale="96" orientation="portrait" r:id="rId1"/>
  <headerFooter alignWithMargins="0">
    <oddFooter>&amp;L&amp;7Bosch Thermotechnology nv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'DATA NL'!$A$5:$A$100</xm:f>
          </x14:formula1>
          <xm:sqref>K16:Q16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Français</vt:lpstr>
      <vt:lpstr>DATA FR</vt:lpstr>
      <vt:lpstr>DATA NL</vt:lpstr>
      <vt:lpstr>Nederlandstalig</vt:lpstr>
      <vt:lpstr>Français!Afdrukbereik</vt:lpstr>
      <vt:lpstr>Nederlandstalig!Afdrukbereik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Cauwelaers Wim (TT/SBE-SOQ)</cp:lastModifiedBy>
  <cp:lastPrinted>2018-10-26T11:40:48Z</cp:lastPrinted>
  <dcterms:created xsi:type="dcterms:W3CDTF">2018-04-13T09:50:30Z</dcterms:created>
  <dcterms:modified xsi:type="dcterms:W3CDTF">2018-10-26T13:10:08Z</dcterms:modified>
</cp:coreProperties>
</file>