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OQ\Department\10_ Projects\2018_ Stavingscertificaat\2018\"/>
    </mc:Choice>
  </mc:AlternateContent>
  <workbookProtection workbookPassword="95D2" lockStructure="1"/>
  <bookViews>
    <workbookView xWindow="0" yWindow="0" windowWidth="28800" windowHeight="10815"/>
  </bookViews>
  <sheets>
    <sheet name="Blad1" sheetId="1" r:id="rId1"/>
    <sheet name="Blad2" sheetId="2" state="hidden" r:id="rId2"/>
  </sheets>
  <definedNames>
    <definedName name="_xlnm._FilterDatabase" localSheetId="1" hidden="1">Blad2!$A$4:$AX$4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K52" i="1"/>
  <c r="K51" i="1"/>
  <c r="K50" i="1"/>
  <c r="K47" i="1"/>
  <c r="K46" i="1"/>
  <c r="K44" i="1"/>
  <c r="K43" i="1"/>
  <c r="K42" i="1"/>
  <c r="K41" i="1"/>
  <c r="K39" i="1"/>
  <c r="K35" i="1"/>
  <c r="K34" i="1"/>
  <c r="K33" i="1"/>
  <c r="K32" i="1"/>
  <c r="K31" i="1"/>
  <c r="K30" i="1"/>
  <c r="K27" i="1"/>
  <c r="K25" i="1"/>
  <c r="K24" i="1"/>
  <c r="K21" i="1"/>
  <c r="K20" i="1"/>
  <c r="K18" i="1"/>
  <c r="K17" i="1"/>
  <c r="K14" i="1"/>
  <c r="K13" i="1"/>
  <c r="AB45" i="2" l="1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K66" i="1" l="1"/>
  <c r="K19" i="1"/>
  <c r="AB21" i="2" l="1"/>
  <c r="AB6" i="2"/>
  <c r="AB7" i="2"/>
  <c r="AB9" i="2"/>
  <c r="AB10" i="2"/>
  <c r="AB8" i="2"/>
  <c r="AB19" i="2"/>
  <c r="AB11" i="2"/>
  <c r="AB12" i="2"/>
  <c r="AB22" i="2"/>
  <c r="AB20" i="2"/>
  <c r="AB17" i="2"/>
  <c r="AB13" i="2"/>
  <c r="AB14" i="2"/>
  <c r="AB16" i="2"/>
  <c r="AB18" i="2"/>
  <c r="AB15" i="2"/>
  <c r="K75" i="1"/>
  <c r="K74" i="1"/>
  <c r="K71" i="1"/>
  <c r="K68" i="1"/>
  <c r="K67" i="1"/>
  <c r="K69" i="1"/>
  <c r="K90" i="1" l="1"/>
  <c r="K80" i="1"/>
  <c r="K84" i="1"/>
  <c r="K70" i="1"/>
  <c r="K81" i="1"/>
  <c r="K85" i="1"/>
  <c r="K77" i="1"/>
  <c r="K82" i="1"/>
  <c r="K86" i="1"/>
  <c r="K79" i="1"/>
  <c r="K83" i="1"/>
  <c r="K60" i="1"/>
  <c r="K56" i="1"/>
  <c r="K55" i="1"/>
</calcChain>
</file>

<file path=xl/sharedStrings.xml><?xml version="1.0" encoding="utf-8"?>
<sst xmlns="http://schemas.openxmlformats.org/spreadsheetml/2006/main" count="1566" uniqueCount="190">
  <si>
    <t>Merk:</t>
  </si>
  <si>
    <t>Meerdere opwekkingstoestellen:</t>
  </si>
  <si>
    <t>Neen</t>
  </si>
  <si>
    <t>Toepassing van de richtlijn Ecodesign verwarming</t>
  </si>
  <si>
    <t xml:space="preserve">! Het toestel valt onder de Ecodesign-richtlijn, meer bepaald de Europese Verordening (EU) n°813/2013 </t>
  </si>
  <si>
    <t>Vermogen ( nominaal of thermisch ):</t>
  </si>
  <si>
    <t>Waarde bij ontstentenis voor het rendement:</t>
  </si>
  <si>
    <t>Ja</t>
  </si>
  <si>
    <t>Soort toestel:</t>
  </si>
  <si>
    <t>Configuratie van het opslagvat of de warmtewisselaar:</t>
  </si>
  <si>
    <t>Met warmteopslag:</t>
  </si>
  <si>
    <t>Capaciteitsprofiel gekend:</t>
  </si>
  <si>
    <t>Capaciteitsprofiel:</t>
  </si>
  <si>
    <t>Energie-efficiëntie gekend:</t>
  </si>
  <si>
    <t>Hulpenergie circulatiepompen</t>
  </si>
  <si>
    <t>Directe invoer van het geïnstalleerd vermogen:</t>
  </si>
  <si>
    <t>Geïnstalleerd vermogen:</t>
  </si>
  <si>
    <t>EEI gekend:</t>
  </si>
  <si>
    <t>EEI</t>
  </si>
  <si>
    <t>Sanitair warmwater (deel 2):</t>
  </si>
  <si>
    <t>Sanitair warm water (deel 1):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</si>
  <si>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</si>
  <si>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</si>
  <si>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</si>
  <si>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</si>
  <si>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</si>
  <si>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</si>
  <si>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Soort Toestel</t>
  </si>
  <si>
    <t>Meerdere opwekkingstoestellen</t>
  </si>
  <si>
    <t>Waarde bij ontstentenis van het rendement</t>
  </si>
  <si>
    <t>Soort toestel</t>
  </si>
  <si>
    <t>Configuratie van het opslagvat of de warmtewisselaar</t>
  </si>
  <si>
    <t>Met warmteopslag</t>
  </si>
  <si>
    <t>Capaciteitsprofiel gekend</t>
  </si>
  <si>
    <t>Energie-efficiëntie gekend</t>
  </si>
  <si>
    <t>Directe invoer van het geïnstalleerd vermogen</t>
  </si>
  <si>
    <t>Geïnstalleerd vermogen</t>
  </si>
  <si>
    <t>EEI gekend</t>
  </si>
  <si>
    <t>Verwarmingstoestel met apart opslagvat of met externe warmtewisselaar</t>
  </si>
  <si>
    <t>Natlopende circulatiepomp met pompregeling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</si>
  <si>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</si>
  <si>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Dit stavingscertificaat is geldig vanaf 01/01/2018</t>
  </si>
  <si>
    <t>Naam:</t>
  </si>
  <si>
    <t>Soort Verwarming: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</si>
  <si>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</si>
  <si>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</si>
  <si>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</si>
  <si>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</si>
  <si>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</si>
  <si>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</si>
  <si>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</si>
  <si>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</si>
  <si>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</si>
  <si>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</si>
  <si>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</si>
  <si>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</si>
  <si>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</si>
  <si>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</si>
  <si>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</si>
  <si>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</si>
  <si>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</si>
  <si>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</si>
  <si>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</si>
  <si>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</si>
  <si>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</si>
  <si>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</si>
  <si>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</si>
  <si>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</si>
  <si>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</si>
  <si>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</si>
  <si>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</si>
  <si>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</si>
  <si>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</si>
  <si>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</si>
  <si>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</si>
  <si>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</si>
  <si>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</si>
  <si>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</si>
  <si>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</si>
  <si>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</si>
  <si>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</si>
  <si>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</si>
  <si>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</si>
  <si>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</si>
  <si>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Selecteer hier uw verwarmingsketel</t>
  </si>
  <si>
    <t>Soort verwarming</t>
  </si>
  <si>
    <t>Centrale verwarming</t>
  </si>
  <si>
    <t>Junkers</t>
  </si>
  <si>
    <t>Bosch</t>
  </si>
  <si>
    <t>Product-ID:</t>
  </si>
  <si>
    <t>Energiedrager:</t>
  </si>
  <si>
    <t>Warmteopwekkingssystemen:</t>
  </si>
  <si>
    <t>Type opwekker:</t>
  </si>
  <si>
    <t>Type opwekker</t>
  </si>
  <si>
    <t>Lokale opwekker</t>
  </si>
  <si>
    <t>Energiedrager</t>
  </si>
  <si>
    <t>Condenserende waterketel</t>
  </si>
  <si>
    <t>Aardgas</t>
  </si>
  <si>
    <t>Toestel is voor 26/9/2015 op de markt gebracht:</t>
  </si>
  <si>
    <t>De opwekker gebruikt brandstoffen voornamelijk uit biomassa</t>
  </si>
  <si>
    <t>De opwekker gebruikt brandstoffen voornamelijk uit biomassa:</t>
  </si>
  <si>
    <t>Nominaal vermogen &gt; 400 kW: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</si>
  <si>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</si>
  <si>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</si>
  <si>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</si>
  <si>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</si>
  <si>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</si>
  <si>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</si>
  <si>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</si>
  <si>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</si>
  <si>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</si>
  <si>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</si>
  <si>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In te vullen ja/nee door verslaggever</t>
  </si>
  <si>
    <t>24 kW</t>
  </si>
  <si>
    <t>42 kW</t>
  </si>
  <si>
    <t>30 kW</t>
  </si>
  <si>
    <t>23 kW</t>
  </si>
  <si>
    <t>14 kW</t>
  </si>
  <si>
    <t>20 kW</t>
  </si>
  <si>
    <t>33 kW</t>
  </si>
  <si>
    <t>40 kW</t>
  </si>
  <si>
    <t>63 kW</t>
  </si>
  <si>
    <t>95 kW</t>
  </si>
  <si>
    <t>13 kW</t>
  </si>
  <si>
    <t>16 kW</t>
  </si>
  <si>
    <t>39 kW</t>
  </si>
  <si>
    <t>28 kW</t>
  </si>
  <si>
    <t>19 kW</t>
  </si>
  <si>
    <t>21 kW</t>
  </si>
  <si>
    <t>22 kW</t>
  </si>
  <si>
    <t>29 kW</t>
  </si>
  <si>
    <t>Ketel inlaattemperatuur bij 30 % deellast</t>
  </si>
  <si>
    <t>30 °C</t>
  </si>
  <si>
    <t>Hulpenergie:</t>
  </si>
  <si>
    <t>Hulpenergie voor opwekking:</t>
  </si>
  <si>
    <t>Gaskleppen en/of ventilatoren aanwezig:</t>
  </si>
  <si>
    <t>Hulpenergie lokale circulatiepompen</t>
  </si>
  <si>
    <t>Gaskleppen en/of ventilatoren aanwezig</t>
  </si>
  <si>
    <t>Naam pomp</t>
  </si>
  <si>
    <t>Pomp 1</t>
  </si>
  <si>
    <t>Type pomp (regeling):</t>
  </si>
  <si>
    <t>EEI:</t>
  </si>
  <si>
    <t>Type pomp (regeling)</t>
  </si>
  <si>
    <t>70W</t>
  </si>
  <si>
    <t>38W</t>
  </si>
  <si>
    <t>130W</t>
  </si>
  <si>
    <t>45W</t>
  </si>
  <si>
    <t>nvt.</t>
  </si>
  <si>
    <t>63W</t>
  </si>
  <si>
    <t>75W</t>
  </si>
  <si>
    <t>Soort SWW:</t>
  </si>
  <si>
    <t>Circulatieleiding aanwezig:</t>
  </si>
  <si>
    <t>Naam Sww</t>
  </si>
  <si>
    <t>Soort SWW</t>
  </si>
  <si>
    <t>InstSWW1</t>
  </si>
  <si>
    <t>Lokaal SWW (in 1ES)</t>
  </si>
  <si>
    <t>Circulatieleiding aanwezig</t>
  </si>
  <si>
    <t>Verbrandingstoestel voor SWW</t>
  </si>
  <si>
    <t>Verwarmingstoestel met geïntegreerd opslagvat</t>
  </si>
  <si>
    <t>Verwarmingstoestel met geïntegreerde warmtewisselaar</t>
  </si>
  <si>
    <t>Collectief verbrandingstoestel:</t>
  </si>
  <si>
    <t>Vermogensbereik:</t>
  </si>
  <si>
    <t>Energie-efficiëntie:</t>
  </si>
  <si>
    <t>Collectief verbrandingstoestel</t>
  </si>
  <si>
    <t>Vermogenbereik</t>
  </si>
  <si>
    <r>
      <t xml:space="preserve">Opslagcapaciteit </t>
    </r>
    <r>
      <rPr>
        <b/>
        <u/>
        <sz val="11"/>
        <color theme="1"/>
        <rFont val="Calibri"/>
        <family val="2"/>
      </rPr>
      <t>&gt; 500L</t>
    </r>
  </si>
  <si>
    <t>Vermogen in kW</t>
  </si>
  <si>
    <t xml:space="preserve">Capaciteitsprofiel </t>
  </si>
  <si>
    <t>Energie-efficiëntie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</si>
  <si>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</si>
  <si>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XL</t>
  </si>
  <si>
    <t>19,3 kW</t>
  </si>
  <si>
    <t>24,1 kW</t>
  </si>
  <si>
    <t>43,5 kW</t>
  </si>
  <si>
    <t>29,7 kW</t>
  </si>
  <si>
    <t>34,7 kW</t>
  </si>
  <si>
    <t>39,8 kW</t>
  </si>
  <si>
    <t>62,6 kW</t>
  </si>
  <si>
    <t>94,5 kW</t>
  </si>
  <si>
    <t>14,7 kW</t>
  </si>
  <si>
    <t>30,1 kW</t>
  </si>
  <si>
    <t>28,2 kW</t>
  </si>
  <si>
    <t>nvt. kW</t>
  </si>
  <si>
    <t>15,3 kW</t>
  </si>
  <si>
    <t>20,4 kW</t>
  </si>
  <si>
    <t>27,4 kW</t>
  </si>
  <si>
    <t>30,2 kW</t>
  </si>
  <si>
    <t>IIII kW</t>
  </si>
  <si>
    <t>30,5 kW</t>
  </si>
  <si>
    <t>15,8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</si>
</sst>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10" fontId="1" fillId="2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</cellXfs>
  <cellStyles count="1">
    <cellStyle name="Standaard" xfId="0" builtinId="0"/>
  </cellStyles>
  <dxfs count="1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0" y="0"/>
          <a:ext cx="5801139" cy="132334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321129</xdr:colOff>
      <xdr:row>61</xdr:row>
      <xdr:rowOff>14654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615854"/>
          <a:ext cx="5807529" cy="209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156"/>
  <sheetViews>
    <sheetView tabSelected="1" view="pageBreakPreview" zoomScale="115" zoomScaleNormal="115" zoomScaleSheetLayoutView="115" zoomScalePageLayoutView="115" workbookViewId="0">
      <selection activeCell="K13" sqref="K13:Q13"/>
    </sheetView>
  </sheetViews>
  <sheetFormatPr defaultColWidth="0" defaultRowHeight="12.75" zeroHeight="1" x14ac:dyDescent="0.2"/>
  <cols>
    <col min="1" max="17" width="5.140625" style="9" customWidth="1"/>
    <col min="18" max="19" width="5" style="9" hidden="1" customWidth="1"/>
    <col min="20" max="16384" width="9" style="9" hidden="1"/>
  </cols>
  <sheetData>
    <row r="1" spans="1:17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2.75" customHeight="1" x14ac:dyDescent="0.2">
      <c r="A9" s="36" t="s">
        <v>40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20.25" customHeight="1" x14ac:dyDescent="0.2">
      <c r="A12" s="36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0"/>
    </row>
    <row r="13" spans="1:17" s="17" customFormat="1" ht="12.75" customHeight="1" x14ac:dyDescent="0.2">
      <c r="A13" s="16"/>
      <c r="B13" s="13" t="s">
        <v>43</v>
      </c>
      <c r="C13" s="14"/>
      <c r="D13" s="14"/>
      <c r="E13" s="14"/>
      <c r="F13" s="14"/>
      <c r="G13" s="14"/>
      <c r="H13" s="11"/>
      <c r="I13" s="14"/>
      <c r="J13" s="15"/>
      <c r="K13" s="32" t="str">
        <f>IFERROR(VLOOKUP($K$16,Blad2!$A$6:$Y$151,2,),"")</f>
        <v/>
      </c>
      <c r="L13" s="32"/>
      <c r="M13" s="32"/>
      <c r="N13" s="32"/>
      <c r="O13" s="32"/>
      <c r="P13" s="32"/>
      <c r="Q13" s="32"/>
    </row>
    <row r="14" spans="1:17" s="17" customFormat="1" ht="12.75" customHeight="1" x14ac:dyDescent="0.2">
      <c r="A14" s="16"/>
      <c r="B14" s="13" t="s">
        <v>1</v>
      </c>
      <c r="C14" s="14"/>
      <c r="D14" s="14"/>
      <c r="E14" s="14"/>
      <c r="F14" s="11"/>
      <c r="G14" s="14"/>
      <c r="H14" s="14"/>
      <c r="I14" s="14"/>
      <c r="J14" s="15"/>
      <c r="K14" s="32" t="str">
        <f>IFERROR(VLOOKUP($K$16,Blad2!$A$6:$Y$151,3,),"")</f>
        <v/>
      </c>
      <c r="L14" s="32"/>
      <c r="M14" s="32"/>
      <c r="N14" s="32"/>
      <c r="O14" s="32"/>
      <c r="P14" s="32"/>
      <c r="Q14" s="32"/>
    </row>
    <row r="15" spans="1:17" ht="17.25" customHeight="1" x14ac:dyDescent="0.2">
      <c r="A15" s="11" t="s">
        <v>91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2.75" customHeight="1" x14ac:dyDescent="0.2">
      <c r="A16" s="8"/>
      <c r="B16" s="13" t="s">
        <v>42</v>
      </c>
      <c r="C16" s="14"/>
      <c r="D16" s="14"/>
      <c r="E16" s="14"/>
      <c r="F16" s="14"/>
      <c r="G16" s="14"/>
      <c r="H16" s="14"/>
      <c r="I16" s="11"/>
      <c r="J16" s="15"/>
      <c r="K16" s="37" t="s">
        <v>84</v>
      </c>
      <c r="L16" s="37"/>
      <c r="M16" s="37"/>
      <c r="N16" s="37"/>
      <c r="O16" s="37"/>
      <c r="P16" s="37"/>
      <c r="Q16" s="37"/>
    </row>
    <row r="17" spans="1:17" ht="12.75" customHeight="1" x14ac:dyDescent="0.2">
      <c r="A17" s="8"/>
      <c r="B17" s="13" t="s">
        <v>92</v>
      </c>
      <c r="C17" s="14"/>
      <c r="D17" s="14"/>
      <c r="E17" s="14"/>
      <c r="F17" s="14"/>
      <c r="G17" s="14"/>
      <c r="H17" s="14"/>
      <c r="I17" s="11"/>
      <c r="J17" s="15"/>
      <c r="K17" s="21" t="str">
        <f>IFERROR(VLOOKUP($K$16,Blad2!$A$6:$Y$151,4,),"")</f>
        <v/>
      </c>
      <c r="L17" s="20"/>
      <c r="M17" s="20"/>
      <c r="N17" s="20"/>
      <c r="O17" s="20"/>
      <c r="P17" s="20"/>
      <c r="Q17" s="20"/>
    </row>
    <row r="18" spans="1:17" s="17" customFormat="1" ht="12.75" customHeight="1" x14ac:dyDescent="0.2">
      <c r="A18" s="16"/>
      <c r="B18" s="13" t="s">
        <v>25</v>
      </c>
      <c r="C18" s="14"/>
      <c r="D18" s="14"/>
      <c r="E18" s="14"/>
      <c r="F18" s="14"/>
      <c r="G18" s="14"/>
      <c r="H18" s="11"/>
      <c r="I18" s="14"/>
      <c r="J18" s="15"/>
      <c r="K18" s="21" t="str">
        <f>IFERROR(VLOOKUP($K$16,Blad2!$A$6:$Y$151,5,),"")</f>
        <v/>
      </c>
    </row>
    <row r="19" spans="1:17" s="17" customFormat="1" ht="12.75" customHeight="1" x14ac:dyDescent="0.2">
      <c r="A19" s="16"/>
      <c r="B19" s="13" t="s">
        <v>89</v>
      </c>
      <c r="C19" s="14"/>
      <c r="D19" s="14"/>
      <c r="E19" s="14"/>
      <c r="F19" s="14"/>
      <c r="G19" s="14"/>
      <c r="H19" s="11"/>
      <c r="I19" s="14"/>
      <c r="J19" s="15"/>
      <c r="K19" s="32" t="str">
        <f>IF(K16="Selecteer hier uw verwarmingsketel","",K16)</f>
        <v/>
      </c>
      <c r="L19" s="32"/>
      <c r="M19" s="32"/>
      <c r="N19" s="32"/>
      <c r="O19" s="32"/>
      <c r="P19" s="32"/>
      <c r="Q19" s="32"/>
    </row>
    <row r="20" spans="1:17" s="17" customFormat="1" ht="12.75" customHeight="1" x14ac:dyDescent="0.2">
      <c r="A20" s="16"/>
      <c r="B20" s="13" t="s">
        <v>30</v>
      </c>
      <c r="C20" s="14"/>
      <c r="D20" s="14"/>
      <c r="E20" s="14"/>
      <c r="F20" s="14"/>
      <c r="G20" s="14"/>
      <c r="H20" s="11"/>
      <c r="I20" s="14"/>
      <c r="J20" s="15"/>
      <c r="K20" s="32" t="str">
        <f>IFERROR(VLOOKUP($K$16,Blad2!$A$6:$Y$151,6,),"")</f>
        <v/>
      </c>
      <c r="L20" s="32"/>
      <c r="M20" s="32"/>
      <c r="N20" s="32"/>
      <c r="O20" s="32"/>
      <c r="P20" s="32"/>
      <c r="Q20" s="32"/>
    </row>
    <row r="21" spans="1:17" s="17" customFormat="1" ht="12.75" customHeight="1" x14ac:dyDescent="0.2">
      <c r="A21" s="16"/>
      <c r="B21" s="13" t="s">
        <v>90</v>
      </c>
      <c r="C21" s="14"/>
      <c r="D21" s="14"/>
      <c r="E21" s="14"/>
      <c r="F21" s="11"/>
      <c r="G21" s="14"/>
      <c r="H21" s="14"/>
      <c r="I21" s="14"/>
      <c r="J21" s="15"/>
      <c r="K21" s="32" t="str">
        <f>IFERROR(VLOOKUP($K$16,Blad2!$A$6:$Y$151,7,),"")</f>
        <v/>
      </c>
      <c r="L21" s="32"/>
      <c r="M21" s="32"/>
      <c r="N21" s="32"/>
      <c r="O21" s="32"/>
      <c r="P21" s="32"/>
      <c r="Q21" s="32"/>
    </row>
    <row r="22" spans="1:17" s="17" customFormat="1" ht="9" customHeight="1" x14ac:dyDescent="0.2">
      <c r="A22" s="16"/>
      <c r="B22" s="13"/>
      <c r="C22" s="14"/>
      <c r="D22" s="14"/>
      <c r="E22" s="14"/>
      <c r="F22" s="11"/>
      <c r="G22" s="14"/>
      <c r="H22" s="14"/>
      <c r="I22" s="14"/>
      <c r="J22" s="15"/>
      <c r="K22" s="15"/>
      <c r="L22" s="15"/>
      <c r="M22" s="15"/>
      <c r="N22" s="15"/>
      <c r="O22" s="16"/>
      <c r="P22" s="16"/>
      <c r="Q22" s="16"/>
    </row>
    <row r="23" spans="1:17" s="17" customFormat="1" ht="12.75" customHeight="1" x14ac:dyDescent="0.2">
      <c r="A23" s="18" t="s">
        <v>3</v>
      </c>
      <c r="B23" s="16"/>
      <c r="C23" s="14"/>
      <c r="D23" s="14"/>
      <c r="E23" s="14"/>
      <c r="F23" s="14"/>
      <c r="G23" s="14"/>
      <c r="H23" s="14"/>
      <c r="I23" s="14"/>
      <c r="J23" s="15"/>
      <c r="K23" s="15"/>
      <c r="L23" s="15"/>
      <c r="M23" s="15"/>
      <c r="N23" s="15"/>
      <c r="O23" s="15"/>
      <c r="P23" s="15"/>
      <c r="Q23" s="15"/>
    </row>
    <row r="24" spans="1:17" s="17" customFormat="1" ht="12.75" customHeight="1" x14ac:dyDescent="0.2">
      <c r="A24" s="16"/>
      <c r="B24" s="13" t="s">
        <v>98</v>
      </c>
      <c r="C24" s="14"/>
      <c r="D24" s="14"/>
      <c r="E24" s="11"/>
      <c r="F24" s="14"/>
      <c r="G24" s="14"/>
      <c r="H24" s="14"/>
      <c r="I24" s="14"/>
      <c r="J24" s="15"/>
      <c r="K24" s="32" t="str">
        <f>IFERROR(VLOOKUP($K$16,Blad2!$A$6:$Y$151,8,),"")</f>
        <v/>
      </c>
      <c r="L24" s="32"/>
      <c r="M24" s="32"/>
      <c r="N24" s="32"/>
      <c r="O24" s="32"/>
      <c r="P24" s="32"/>
      <c r="Q24" s="32"/>
    </row>
    <row r="25" spans="1:17" s="17" customFormat="1" ht="12.75" customHeight="1" x14ac:dyDescent="0.2">
      <c r="A25" s="16"/>
      <c r="B25" s="35" t="s">
        <v>100</v>
      </c>
      <c r="C25" s="35"/>
      <c r="D25" s="35"/>
      <c r="E25" s="35"/>
      <c r="F25" s="35"/>
      <c r="G25" s="35"/>
      <c r="H25" s="35"/>
      <c r="I25" s="35"/>
      <c r="J25" s="15"/>
      <c r="K25" s="32" t="str">
        <f>IFERROR(VLOOKUP($K$16,Blad2!$A$6:$Y$151,9,),"")</f>
        <v/>
      </c>
      <c r="L25" s="32"/>
      <c r="M25" s="32"/>
      <c r="N25" s="32"/>
      <c r="O25" s="32"/>
      <c r="P25" s="32"/>
      <c r="Q25" s="32"/>
    </row>
    <row r="26" spans="1:17" s="17" customFormat="1" ht="12.75" customHeight="1" x14ac:dyDescent="0.2">
      <c r="A26" s="16"/>
      <c r="B26" s="35"/>
      <c r="C26" s="35"/>
      <c r="D26" s="35"/>
      <c r="E26" s="35"/>
      <c r="F26" s="35"/>
      <c r="G26" s="35"/>
      <c r="H26" s="35"/>
      <c r="I26" s="35"/>
      <c r="J26" s="15"/>
      <c r="K26" s="32"/>
      <c r="L26" s="32"/>
      <c r="M26" s="32"/>
      <c r="N26" s="32"/>
      <c r="O26" s="32"/>
      <c r="P26" s="32"/>
      <c r="Q26" s="32"/>
    </row>
    <row r="27" spans="1:17" s="17" customFormat="1" ht="12.75" customHeight="1" x14ac:dyDescent="0.2">
      <c r="A27" s="16"/>
      <c r="B27" s="13" t="s">
        <v>101</v>
      </c>
      <c r="C27" s="14"/>
      <c r="D27" s="14"/>
      <c r="E27" s="11"/>
      <c r="F27" s="14"/>
      <c r="G27" s="14"/>
      <c r="H27" s="14"/>
      <c r="I27" s="14"/>
      <c r="J27" s="15"/>
      <c r="K27" s="32" t="str">
        <f>IFERROR(VLOOKUP($K$16,Blad2!$A$6:$Y$151,10,),"")</f>
        <v/>
      </c>
      <c r="L27" s="32"/>
      <c r="M27" s="32"/>
      <c r="N27" s="32"/>
      <c r="O27" s="32"/>
      <c r="P27" s="32"/>
      <c r="Q27" s="32"/>
    </row>
    <row r="28" spans="1:17" s="17" customFormat="1" ht="9" customHeight="1" x14ac:dyDescent="0.2">
      <c r="A28" s="16"/>
      <c r="B28" s="11"/>
      <c r="C28" s="14"/>
      <c r="D28" s="14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6"/>
      <c r="P28" s="16"/>
      <c r="Q28" s="16"/>
    </row>
    <row r="29" spans="1:17" s="17" customFormat="1" ht="12.75" customHeight="1" x14ac:dyDescent="0.2">
      <c r="A29" s="18" t="s">
        <v>4</v>
      </c>
      <c r="B29" s="16"/>
      <c r="C29" s="14"/>
      <c r="D29" s="14"/>
      <c r="E29" s="14"/>
      <c r="F29" s="14"/>
      <c r="G29" s="14"/>
      <c r="H29" s="14"/>
      <c r="I29" s="14"/>
      <c r="J29" s="15"/>
      <c r="K29" s="15"/>
      <c r="L29" s="15"/>
      <c r="M29" s="15"/>
      <c r="N29" s="15"/>
      <c r="O29" s="16"/>
      <c r="P29" s="16"/>
      <c r="Q29" s="16"/>
    </row>
    <row r="30" spans="1:17" s="17" customFormat="1" ht="12.75" customHeight="1" x14ac:dyDescent="0.2">
      <c r="A30" s="16"/>
      <c r="B30" s="13" t="s">
        <v>5</v>
      </c>
      <c r="C30" s="14"/>
      <c r="D30" s="14"/>
      <c r="E30" s="11"/>
      <c r="F30" s="14"/>
      <c r="G30" s="14"/>
      <c r="H30" s="14"/>
      <c r="I30" s="14"/>
      <c r="J30" s="15"/>
      <c r="K30" s="32" t="str">
        <f>IFERROR(VLOOKUP($K$16,Blad2!$A$6:$Y$151,11,),"")</f>
        <v/>
      </c>
      <c r="L30" s="32"/>
      <c r="M30" s="32"/>
      <c r="N30" s="32"/>
      <c r="O30" s="32"/>
      <c r="P30" s="32"/>
      <c r="Q30" s="32"/>
    </row>
    <row r="31" spans="1:17" s="17" customFormat="1" ht="12.75" customHeight="1" x14ac:dyDescent="0.2">
      <c r="A31" s="16"/>
      <c r="B31" s="13" t="s">
        <v>6</v>
      </c>
      <c r="C31" s="14"/>
      <c r="D31" s="11"/>
      <c r="E31" s="14"/>
      <c r="F31" s="14"/>
      <c r="G31" s="14"/>
      <c r="H31" s="14"/>
      <c r="I31" s="14"/>
      <c r="J31" s="15"/>
      <c r="K31" s="32" t="str">
        <f>IFERROR(VLOOKUP($K$16,Blad2!$A$6:$Y$151,12,),"")</f>
        <v/>
      </c>
      <c r="L31" s="32"/>
      <c r="M31" s="32"/>
      <c r="N31" s="32"/>
      <c r="O31" s="32"/>
      <c r="P31" s="32"/>
      <c r="Q31" s="32"/>
    </row>
    <row r="32" spans="1:17" s="17" customFormat="1" ht="12.75" customHeight="1" x14ac:dyDescent="0.2">
      <c r="A32" s="16"/>
      <c r="B32" s="13" t="s">
        <v>104</v>
      </c>
      <c r="C32" s="14"/>
      <c r="D32" s="14"/>
      <c r="E32" s="14"/>
      <c r="F32" s="11"/>
      <c r="G32" s="14"/>
      <c r="H32" s="14"/>
      <c r="I32" s="14"/>
      <c r="J32" s="15"/>
      <c r="K32" s="32" t="str">
        <f>IFERROR(VLOOKUP($K$16,Blad2!$A$6:$Y$151,13,),"")</f>
        <v/>
      </c>
      <c r="L32" s="32"/>
      <c r="M32" s="32"/>
      <c r="N32" s="32"/>
      <c r="O32" s="32"/>
      <c r="P32" s="32"/>
      <c r="Q32" s="32"/>
    </row>
    <row r="33" spans="1:17" s="17" customFormat="1" ht="12.75" customHeight="1" x14ac:dyDescent="0.2">
      <c r="A33" s="16"/>
      <c r="B33" s="13" t="s">
        <v>105</v>
      </c>
      <c r="C33" s="14"/>
      <c r="D33" s="14"/>
      <c r="E33" s="14"/>
      <c r="F33" s="14"/>
      <c r="G33" s="11"/>
      <c r="H33" s="14"/>
      <c r="I33" s="14"/>
      <c r="J33" s="15"/>
      <c r="K33" s="32" t="str">
        <f>IFERROR(VLOOKUP($K$16,Blad2!$A$6:$Y$151,14,),"")</f>
        <v/>
      </c>
      <c r="L33" s="32"/>
      <c r="M33" s="32"/>
      <c r="N33" s="32"/>
      <c r="O33" s="32"/>
      <c r="P33" s="32"/>
      <c r="Q33" s="32"/>
    </row>
    <row r="34" spans="1:17" s="17" customFormat="1" ht="12.75" customHeight="1" x14ac:dyDescent="0.2">
      <c r="A34" s="16"/>
      <c r="B34" s="13" t="s">
        <v>106</v>
      </c>
      <c r="C34" s="14"/>
      <c r="D34" s="14"/>
      <c r="E34" s="14"/>
      <c r="F34" s="11"/>
      <c r="G34" s="14"/>
      <c r="H34" s="14"/>
      <c r="I34" s="14"/>
      <c r="J34" s="15"/>
      <c r="K34" s="38" t="str">
        <f>IFERROR(VLOOKUP($K$16,Blad2!$A$6:$Y$151,15,),"")</f>
        <v/>
      </c>
      <c r="L34" s="38"/>
      <c r="M34" s="38"/>
      <c r="N34" s="38"/>
      <c r="O34" s="38"/>
      <c r="P34" s="38"/>
      <c r="Q34" s="38"/>
    </row>
    <row r="35" spans="1:17" s="17" customFormat="1" ht="12.75" customHeight="1" x14ac:dyDescent="0.2">
      <c r="A35" s="16"/>
      <c r="B35" s="13" t="s">
        <v>107</v>
      </c>
      <c r="C35" s="14"/>
      <c r="D35" s="14"/>
      <c r="E35" s="14"/>
      <c r="F35" s="14"/>
      <c r="G35" s="11"/>
      <c r="H35" s="14"/>
      <c r="I35" s="14"/>
      <c r="J35" s="15"/>
      <c r="K35" s="32" t="str">
        <f>IFERROR(VLOOKUP($K$16,Blad2!$A$6:$Y$151,16,),"")</f>
        <v/>
      </c>
      <c r="L35" s="32"/>
      <c r="M35" s="32"/>
      <c r="N35" s="32"/>
      <c r="O35" s="32"/>
      <c r="P35" s="32"/>
      <c r="Q35" s="32"/>
    </row>
    <row r="36" spans="1:17" s="17" customFormat="1" ht="9" customHeight="1" x14ac:dyDescent="0.2">
      <c r="A36" s="16"/>
      <c r="B36" s="11"/>
      <c r="C36" s="14"/>
      <c r="D36" s="14"/>
      <c r="E36" s="14"/>
      <c r="F36" s="14"/>
      <c r="G36" s="14"/>
      <c r="H36" s="14"/>
      <c r="I36" s="14"/>
      <c r="J36" s="15"/>
      <c r="K36" s="15"/>
      <c r="L36" s="15"/>
      <c r="M36" s="15"/>
      <c r="N36" s="15"/>
      <c r="O36" s="16"/>
      <c r="P36" s="16"/>
      <c r="Q36" s="16"/>
    </row>
    <row r="37" spans="1:17" ht="17.25" customHeight="1" x14ac:dyDescent="0.2">
      <c r="A37" s="11" t="s">
        <v>133</v>
      </c>
      <c r="B37" s="27"/>
      <c r="C37" s="27"/>
      <c r="D37" s="27"/>
      <c r="E37" s="27"/>
      <c r="F37" s="27"/>
      <c r="G37" s="27"/>
      <c r="H37" s="27"/>
      <c r="I37" s="27"/>
      <c r="J37" s="27"/>
      <c r="K37" s="24"/>
      <c r="L37" s="24"/>
      <c r="M37" s="24"/>
      <c r="N37" s="24"/>
      <c r="O37" s="24"/>
      <c r="P37" s="24"/>
      <c r="Q37" s="24"/>
    </row>
    <row r="38" spans="1:17" s="17" customFormat="1" ht="12.75" customHeight="1" x14ac:dyDescent="0.2">
      <c r="A38" s="18" t="s">
        <v>134</v>
      </c>
      <c r="B38" s="16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6"/>
      <c r="P38" s="16"/>
      <c r="Q38" s="16"/>
    </row>
    <row r="39" spans="1:17" s="17" customFormat="1" ht="12.75" customHeight="1" x14ac:dyDescent="0.2">
      <c r="A39" s="16"/>
      <c r="B39" s="13" t="s">
        <v>135</v>
      </c>
      <c r="C39" s="14"/>
      <c r="D39" s="14"/>
      <c r="E39" s="11"/>
      <c r="F39" s="14"/>
      <c r="G39" s="14"/>
      <c r="H39" s="14"/>
      <c r="I39" s="14"/>
      <c r="J39" s="15"/>
      <c r="K39" s="32" t="str">
        <f>IFERROR(VLOOKUP($K$16,Blad2!$A$6:$Y$151,17,),"")</f>
        <v/>
      </c>
      <c r="L39" s="32"/>
      <c r="M39" s="32"/>
      <c r="N39" s="32"/>
      <c r="O39" s="32"/>
      <c r="P39" s="32"/>
      <c r="Q39" s="32"/>
    </row>
    <row r="40" spans="1:17" s="17" customFormat="1" ht="12.75" customHeight="1" x14ac:dyDescent="0.2">
      <c r="A40" s="18" t="s">
        <v>136</v>
      </c>
      <c r="B40" s="16"/>
      <c r="C40" s="14"/>
      <c r="D40" s="14"/>
      <c r="E40" s="14"/>
      <c r="F40" s="14"/>
      <c r="G40" s="14"/>
      <c r="H40" s="14"/>
      <c r="I40" s="14"/>
      <c r="J40" s="15"/>
      <c r="K40" s="15"/>
      <c r="L40" s="15"/>
      <c r="M40" s="15"/>
      <c r="N40" s="15"/>
      <c r="O40" s="16"/>
      <c r="P40" s="16"/>
      <c r="Q40" s="16"/>
    </row>
    <row r="41" spans="1:17" s="17" customFormat="1" ht="12.75" customHeight="1" x14ac:dyDescent="0.2">
      <c r="A41" s="16"/>
      <c r="B41" s="13" t="s">
        <v>42</v>
      </c>
      <c r="C41" s="14"/>
      <c r="D41" s="14"/>
      <c r="E41" s="14"/>
      <c r="F41" s="14"/>
      <c r="G41" s="11"/>
      <c r="H41" s="14"/>
      <c r="I41" s="14"/>
      <c r="J41" s="15"/>
      <c r="K41" s="24" t="str">
        <f>IFERROR(VLOOKUP($K$16,Blad2!$A$6:$Y$151,18,),"")</f>
        <v/>
      </c>
      <c r="L41" s="24"/>
      <c r="M41" s="24"/>
      <c r="N41" s="24"/>
      <c r="O41" s="24"/>
      <c r="P41" s="24"/>
      <c r="Q41" s="24"/>
    </row>
    <row r="42" spans="1:17" s="17" customFormat="1" ht="12.75" customHeight="1" x14ac:dyDescent="0.2">
      <c r="A42" s="16"/>
      <c r="B42" s="13" t="s">
        <v>15</v>
      </c>
      <c r="C42" s="14"/>
      <c r="D42" s="11"/>
      <c r="E42" s="14"/>
      <c r="F42" s="14"/>
      <c r="G42" s="14"/>
      <c r="H42" s="14"/>
      <c r="I42" s="14"/>
      <c r="J42" s="15"/>
      <c r="K42" s="32" t="str">
        <f>IFERROR(VLOOKUP($K$16,Blad2!$A$6:$Y$151,19,),"")</f>
        <v/>
      </c>
      <c r="L42" s="32"/>
      <c r="M42" s="32"/>
      <c r="N42" s="32"/>
      <c r="O42" s="32"/>
      <c r="P42" s="32"/>
      <c r="Q42" s="32"/>
    </row>
    <row r="43" spans="1:17" s="17" customFormat="1" ht="12.75" customHeight="1" x14ac:dyDescent="0.2">
      <c r="A43" s="16"/>
      <c r="B43" s="13" t="s">
        <v>16</v>
      </c>
      <c r="C43" s="14"/>
      <c r="D43" s="14"/>
      <c r="E43" s="14"/>
      <c r="F43" s="11"/>
      <c r="G43" s="14"/>
      <c r="H43" s="14"/>
      <c r="I43" s="14"/>
      <c r="J43" s="15"/>
      <c r="K43" s="32" t="str">
        <f>IFERROR(VLOOKUP($K$16,Blad2!$A$6:$Y$151,20,),"")</f>
        <v/>
      </c>
      <c r="L43" s="32"/>
      <c r="M43" s="32"/>
      <c r="N43" s="32"/>
      <c r="O43" s="32"/>
      <c r="P43" s="32"/>
      <c r="Q43" s="32"/>
    </row>
    <row r="44" spans="1:17" s="17" customFormat="1" ht="12.75" customHeight="1" x14ac:dyDescent="0.2">
      <c r="A44" s="16"/>
      <c r="B44" s="13" t="s">
        <v>140</v>
      </c>
      <c r="C44" s="14"/>
      <c r="D44" s="14"/>
      <c r="E44" s="14"/>
      <c r="F44" s="14"/>
      <c r="G44" s="14"/>
      <c r="H44" s="14"/>
      <c r="I44" s="14"/>
      <c r="J44" s="15"/>
      <c r="K44" s="33" t="str">
        <f>IFERROR(VLOOKUP($K$16,Blad2!$A$6:$Y$151,21,),"")</f>
        <v/>
      </c>
      <c r="L44" s="33"/>
      <c r="M44" s="33"/>
      <c r="N44" s="33"/>
      <c r="O44" s="33"/>
      <c r="P44" s="33"/>
      <c r="Q44" s="33"/>
    </row>
    <row r="45" spans="1:17" s="17" customFormat="1" ht="12.75" customHeight="1" x14ac:dyDescent="0.2">
      <c r="A45" s="16"/>
      <c r="B45" s="13"/>
      <c r="C45" s="14"/>
      <c r="D45" s="14"/>
      <c r="E45" s="14"/>
      <c r="F45" s="14"/>
      <c r="G45" s="14"/>
      <c r="H45" s="14"/>
      <c r="I45" s="14"/>
      <c r="J45" s="15"/>
      <c r="K45" s="33"/>
      <c r="L45" s="33"/>
      <c r="M45" s="33"/>
      <c r="N45" s="33"/>
      <c r="O45" s="33"/>
      <c r="P45" s="33"/>
      <c r="Q45" s="33"/>
    </row>
    <row r="46" spans="1:17" s="17" customFormat="1" ht="12.75" customHeight="1" x14ac:dyDescent="0.2">
      <c r="A46" s="16"/>
      <c r="B46" s="13" t="s">
        <v>17</v>
      </c>
      <c r="C46" s="14"/>
      <c r="D46" s="11"/>
      <c r="E46" s="14"/>
      <c r="F46" s="14"/>
      <c r="G46" s="14"/>
      <c r="H46" s="14"/>
      <c r="I46" s="14"/>
      <c r="J46" s="15"/>
      <c r="K46" s="32" t="str">
        <f>IFERROR(VLOOKUP($K$16,Blad2!$A$6:$Y$151,22,),"")</f>
        <v/>
      </c>
      <c r="L46" s="32"/>
      <c r="M46" s="32"/>
      <c r="N46" s="32"/>
      <c r="O46" s="32"/>
      <c r="P46" s="32"/>
      <c r="Q46" s="32"/>
    </row>
    <row r="47" spans="1:17" s="17" customFormat="1" ht="12.75" customHeight="1" x14ac:dyDescent="0.2">
      <c r="A47" s="16"/>
      <c r="B47" s="13" t="s">
        <v>141</v>
      </c>
      <c r="C47" s="14"/>
      <c r="D47" s="11"/>
      <c r="E47" s="14"/>
      <c r="F47" s="14"/>
      <c r="G47" s="14"/>
      <c r="H47" s="14"/>
      <c r="I47" s="14"/>
      <c r="J47" s="15"/>
      <c r="K47" s="32" t="str">
        <f>IFERROR(VLOOKUP($K$16,Blad2!$A$6:$Y$151,23,),"")</f>
        <v/>
      </c>
      <c r="L47" s="32"/>
      <c r="M47" s="32"/>
      <c r="N47" s="32"/>
      <c r="O47" s="32"/>
      <c r="P47" s="32"/>
      <c r="Q47" s="32"/>
    </row>
    <row r="48" spans="1:17" s="17" customFormat="1" ht="9" customHeight="1" x14ac:dyDescent="0.2">
      <c r="A48" s="16"/>
      <c r="B48" s="13"/>
      <c r="C48" s="14"/>
      <c r="D48" s="11"/>
      <c r="E48" s="14"/>
      <c r="F48" s="14"/>
      <c r="G48" s="14"/>
      <c r="H48" s="14"/>
      <c r="I48" s="14"/>
      <c r="J48" s="15"/>
      <c r="K48" s="15"/>
      <c r="L48" s="15"/>
      <c r="M48" s="15"/>
      <c r="N48" s="15"/>
      <c r="O48" s="16"/>
      <c r="P48" s="16"/>
      <c r="Q48" s="16"/>
    </row>
    <row r="49" spans="1:17" s="17" customFormat="1" ht="17.25" customHeight="1" x14ac:dyDescent="0.2">
      <c r="A49" s="11" t="s">
        <v>20</v>
      </c>
      <c r="B49" s="14"/>
      <c r="C49" s="14"/>
      <c r="D49" s="14"/>
      <c r="E49" s="14"/>
      <c r="F49" s="14"/>
      <c r="G49" s="14"/>
      <c r="H49" s="14"/>
      <c r="I49" s="14"/>
      <c r="J49" s="15"/>
      <c r="K49" s="15"/>
      <c r="L49" s="15"/>
      <c r="M49" s="15"/>
      <c r="N49" s="15"/>
      <c r="O49" s="16"/>
      <c r="P49" s="16"/>
      <c r="Q49" s="16"/>
    </row>
    <row r="50" spans="1:17" s="17" customFormat="1" ht="12.75" customHeight="1" x14ac:dyDescent="0.2">
      <c r="A50" s="16"/>
      <c r="B50" s="13" t="s">
        <v>42</v>
      </c>
      <c r="C50" s="14"/>
      <c r="D50" s="14"/>
      <c r="E50" s="14"/>
      <c r="F50" s="14"/>
      <c r="G50" s="14"/>
      <c r="H50" s="14"/>
      <c r="I50" s="14"/>
      <c r="J50" s="15"/>
      <c r="K50" s="32" t="str">
        <f>IFERROR(VLOOKUP($K$16,Blad2!$A$6:$Y$151,24,),"")</f>
        <v/>
      </c>
      <c r="L50" s="32"/>
      <c r="M50" s="32"/>
      <c r="N50" s="32"/>
      <c r="O50" s="32"/>
      <c r="P50" s="32"/>
      <c r="Q50" s="32"/>
    </row>
    <row r="51" spans="1:17" s="17" customFormat="1" ht="12.75" customHeight="1" x14ac:dyDescent="0.2">
      <c r="A51" s="16"/>
      <c r="B51" s="13" t="s">
        <v>150</v>
      </c>
      <c r="C51" s="16"/>
      <c r="D51" s="14"/>
      <c r="E51" s="14"/>
      <c r="F51" s="14"/>
      <c r="G51" s="14"/>
      <c r="H51" s="11"/>
      <c r="I51" s="14"/>
      <c r="J51" s="15"/>
      <c r="K51" s="32" t="str">
        <f>IFERROR(VLOOKUP($K$16,Blad2!$A$6:$Y$151,25,),"")</f>
        <v/>
      </c>
      <c r="L51" s="32"/>
      <c r="M51" s="32"/>
      <c r="N51" s="32"/>
      <c r="O51" s="32"/>
      <c r="P51" s="32"/>
      <c r="Q51" s="32"/>
    </row>
    <row r="52" spans="1:17" s="17" customFormat="1" ht="12.75" customHeight="1" x14ac:dyDescent="0.2">
      <c r="A52" s="16"/>
      <c r="B52" s="13" t="s">
        <v>151</v>
      </c>
      <c r="C52" s="14"/>
      <c r="D52" s="14"/>
      <c r="E52" s="14"/>
      <c r="F52" s="14"/>
      <c r="G52" s="11"/>
      <c r="H52" s="14"/>
      <c r="I52" s="14"/>
      <c r="J52" s="15"/>
      <c r="K52" s="32" t="str">
        <f>IFERROR(VLOOKUP($K$16,Blad2!$A$6:$AA$151,26,),"")</f>
        <v/>
      </c>
      <c r="L52" s="32"/>
      <c r="M52" s="32"/>
      <c r="N52" s="32"/>
      <c r="O52" s="32"/>
      <c r="P52" s="32"/>
      <c r="Q52" s="32"/>
    </row>
    <row r="53" spans="1:17" s="17" customFormat="1" ht="12.75" customHeight="1" x14ac:dyDescent="0.2">
      <c r="A53" s="16"/>
      <c r="B53" s="13" t="s">
        <v>1</v>
      </c>
      <c r="C53" s="14"/>
      <c r="D53" s="11"/>
      <c r="E53" s="14"/>
      <c r="F53" s="14"/>
      <c r="G53" s="14"/>
      <c r="H53" s="14"/>
      <c r="I53" s="14"/>
      <c r="J53" s="15"/>
      <c r="K53" s="32" t="str">
        <f>IFERROR(VLOOKUP($K$16,Blad2!$A$6:$AA$151,27,),"")</f>
        <v/>
      </c>
      <c r="L53" s="32"/>
      <c r="M53" s="32"/>
      <c r="N53" s="32"/>
      <c r="O53" s="32"/>
      <c r="P53" s="32"/>
      <c r="Q53" s="32"/>
    </row>
    <row r="54" spans="1:17" s="17" customFormat="1" ht="12.75" customHeight="1" x14ac:dyDescent="0.2">
      <c r="A54" s="18"/>
      <c r="B54" s="16"/>
      <c r="C54" s="14"/>
      <c r="D54" s="14"/>
      <c r="E54" s="14"/>
      <c r="F54" s="14"/>
      <c r="G54" s="14"/>
      <c r="H54" s="14"/>
      <c r="I54" s="14"/>
      <c r="J54" s="15"/>
      <c r="K54" s="32"/>
      <c r="L54" s="32"/>
      <c r="M54" s="32"/>
      <c r="N54" s="32"/>
      <c r="O54" s="32"/>
      <c r="P54" s="32"/>
      <c r="Q54" s="32"/>
    </row>
    <row r="55" spans="1:17" s="17" customFormat="1" ht="12.75" customHeight="1" x14ac:dyDescent="0.2">
      <c r="A55" s="16"/>
      <c r="B55" s="13"/>
      <c r="C55" s="14"/>
      <c r="D55" s="11"/>
      <c r="E55" s="14"/>
      <c r="F55" s="14"/>
      <c r="G55" s="14"/>
      <c r="H55" s="14"/>
      <c r="I55" s="14"/>
      <c r="J55" s="15"/>
      <c r="K55" s="19" t="str">
        <f>IFERROR(VLOOKUP($K$16,Blad2!$Z$8:$AV$40,5,),"")</f>
        <v/>
      </c>
      <c r="L55" s="19"/>
      <c r="M55" s="19"/>
      <c r="N55" s="19"/>
      <c r="O55" s="19"/>
      <c r="P55" s="19"/>
      <c r="Q55" s="19"/>
    </row>
    <row r="56" spans="1:17" s="17" customFormat="1" ht="12.75" customHeight="1" x14ac:dyDescent="0.2">
      <c r="A56" s="16"/>
      <c r="B56" s="13"/>
      <c r="C56" s="14"/>
      <c r="D56" s="14"/>
      <c r="E56" s="11"/>
      <c r="F56" s="14"/>
      <c r="G56" s="14"/>
      <c r="H56" s="14"/>
      <c r="I56" s="14"/>
      <c r="J56" s="15"/>
      <c r="K56" s="19" t="str">
        <f>IFERROR(VLOOKUP($K$16,Blad2!$Z$8:$AV$40,6,),"")</f>
        <v/>
      </c>
      <c r="L56" s="19"/>
      <c r="M56" s="19"/>
      <c r="N56" s="19"/>
      <c r="O56" s="19"/>
      <c r="P56" s="19"/>
      <c r="Q56" s="19"/>
    </row>
    <row r="57" spans="1:17" s="17" customFormat="1" ht="12.75" customHeight="1" x14ac:dyDescent="0.2">
      <c r="A57" s="16"/>
      <c r="B57" s="13"/>
      <c r="C57" s="14"/>
      <c r="D57" s="14"/>
      <c r="E57" s="11"/>
      <c r="F57" s="14"/>
      <c r="G57" s="14"/>
      <c r="H57" s="14"/>
      <c r="I57" s="14"/>
      <c r="J57" s="15"/>
      <c r="K57" s="22"/>
      <c r="L57" s="22"/>
      <c r="M57" s="22"/>
      <c r="N57" s="22"/>
      <c r="O57" s="22"/>
      <c r="P57" s="22"/>
      <c r="Q57" s="22"/>
    </row>
    <row r="58" spans="1:17" s="17" customFormat="1" ht="12.75" customHeight="1" x14ac:dyDescent="0.2">
      <c r="A58" s="16"/>
      <c r="B58" s="13"/>
      <c r="C58" s="14"/>
      <c r="D58" s="14"/>
      <c r="E58" s="11"/>
      <c r="F58" s="14"/>
      <c r="G58" s="14"/>
      <c r="H58" s="14"/>
      <c r="I58" s="14"/>
      <c r="J58" s="15"/>
      <c r="K58" s="22"/>
      <c r="L58" s="22"/>
      <c r="M58" s="22"/>
      <c r="N58" s="22"/>
      <c r="O58" s="22"/>
      <c r="P58" s="22"/>
      <c r="Q58" s="22"/>
    </row>
    <row r="59" spans="1:17" s="17" customFormat="1" ht="12.75" customHeight="1" x14ac:dyDescent="0.2">
      <c r="A59" s="16"/>
      <c r="B59" s="13"/>
      <c r="C59" s="14"/>
      <c r="D59" s="14"/>
      <c r="E59" s="11"/>
      <c r="F59" s="14"/>
      <c r="G59" s="14"/>
      <c r="H59" s="14"/>
      <c r="I59" s="14"/>
      <c r="J59" s="15"/>
      <c r="K59" s="22"/>
      <c r="L59" s="22"/>
      <c r="M59" s="22"/>
      <c r="N59" s="22"/>
      <c r="O59" s="22"/>
      <c r="P59" s="22"/>
      <c r="Q59" s="22"/>
    </row>
    <row r="60" spans="1:17" s="17" customFormat="1" ht="12.75" customHeight="1" x14ac:dyDescent="0.2">
      <c r="A60" s="16"/>
      <c r="B60" s="13"/>
      <c r="C60" s="14"/>
      <c r="D60" s="14"/>
      <c r="E60" s="14"/>
      <c r="F60" s="14"/>
      <c r="G60" s="14"/>
      <c r="H60" s="14"/>
      <c r="I60" s="14"/>
      <c r="J60" s="15"/>
      <c r="K60" s="34" t="str">
        <f>IFERROR(VLOOKUP($K$16,Blad2!$Z$8:$AV$40,7,),"")</f>
        <v/>
      </c>
      <c r="L60" s="34"/>
      <c r="M60" s="34"/>
      <c r="N60" s="34"/>
      <c r="O60" s="34"/>
      <c r="P60" s="34"/>
      <c r="Q60" s="34"/>
    </row>
    <row r="61" spans="1:17" ht="16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34"/>
      <c r="L61" s="34"/>
      <c r="M61" s="34"/>
      <c r="N61" s="34"/>
      <c r="O61" s="34"/>
      <c r="P61" s="34"/>
      <c r="Q61" s="34"/>
    </row>
    <row r="62" spans="1:17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34"/>
      <c r="L62" s="34"/>
      <c r="M62" s="34"/>
      <c r="N62" s="34"/>
      <c r="O62" s="34"/>
      <c r="P62" s="34"/>
      <c r="Q62" s="34"/>
    </row>
    <row r="63" spans="1:17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34"/>
      <c r="L63" s="34"/>
      <c r="M63" s="34"/>
      <c r="N63" s="34"/>
      <c r="O63" s="34"/>
      <c r="P63" s="34"/>
      <c r="Q63" s="34"/>
    </row>
    <row r="64" spans="1:17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34"/>
      <c r="L64" s="34"/>
      <c r="M64" s="34"/>
      <c r="N64" s="34"/>
      <c r="O64" s="34"/>
      <c r="P64" s="34"/>
      <c r="Q64" s="34"/>
    </row>
    <row r="65" spans="1:17" ht="17.25" customHeight="1" x14ac:dyDescent="0.2">
      <c r="A65" s="11" t="s">
        <v>19</v>
      </c>
      <c r="B65" s="14"/>
      <c r="C65" s="14"/>
      <c r="D65" s="14"/>
      <c r="E65" s="14"/>
      <c r="F65" s="14"/>
      <c r="G65" s="14"/>
      <c r="H65" s="14"/>
      <c r="I65" s="14"/>
      <c r="J65" s="15"/>
      <c r="K65" s="15"/>
      <c r="L65" s="15"/>
      <c r="M65" s="14"/>
      <c r="N65" s="14"/>
      <c r="O65" s="8"/>
      <c r="P65" s="8"/>
      <c r="Q65" s="8"/>
    </row>
    <row r="66" spans="1:17" ht="12.75" customHeight="1" x14ac:dyDescent="0.2">
      <c r="A66" s="16"/>
      <c r="B66" s="13" t="s">
        <v>42</v>
      </c>
      <c r="C66" s="14"/>
      <c r="D66" s="14"/>
      <c r="E66" s="14"/>
      <c r="F66" s="14"/>
      <c r="G66" s="11"/>
      <c r="H66" s="14"/>
      <c r="I66" s="14"/>
      <c r="J66" s="15"/>
      <c r="K66" s="32" t="str">
        <f>IF(K16="Selecteer hier uw verwarmingsketel","",K16)</f>
        <v/>
      </c>
      <c r="L66" s="32"/>
      <c r="M66" s="32"/>
      <c r="N66" s="32"/>
      <c r="O66" s="32"/>
      <c r="P66" s="32"/>
      <c r="Q66" s="32"/>
    </row>
    <row r="67" spans="1:17" ht="12.75" customHeight="1" x14ac:dyDescent="0.2">
      <c r="A67" s="16"/>
      <c r="B67" s="13" t="s">
        <v>92</v>
      </c>
      <c r="C67" s="14"/>
      <c r="D67" s="14"/>
      <c r="E67" s="14"/>
      <c r="F67" s="14"/>
      <c r="G67" s="11"/>
      <c r="H67" s="14"/>
      <c r="I67" s="14"/>
      <c r="J67" s="15"/>
      <c r="K67" s="32" t="str">
        <f t="shared" ref="K67:K71" si="0">K17</f>
        <v/>
      </c>
      <c r="L67" s="32"/>
      <c r="M67" s="32"/>
      <c r="N67" s="32"/>
      <c r="O67" s="32"/>
      <c r="P67" s="32"/>
      <c r="Q67" s="32"/>
    </row>
    <row r="68" spans="1:17" ht="12.75" customHeight="1" x14ac:dyDescent="0.2">
      <c r="A68" s="16"/>
      <c r="B68" s="13" t="s">
        <v>0</v>
      </c>
      <c r="C68" s="14"/>
      <c r="D68" s="14"/>
      <c r="E68" s="14"/>
      <c r="F68" s="11"/>
      <c r="G68" s="14"/>
      <c r="H68" s="14"/>
      <c r="I68" s="14"/>
      <c r="J68" s="15"/>
      <c r="K68" s="32" t="str">
        <f t="shared" si="0"/>
        <v/>
      </c>
      <c r="L68" s="32"/>
      <c r="M68" s="32"/>
      <c r="N68" s="32"/>
      <c r="O68" s="32"/>
      <c r="P68" s="32"/>
      <c r="Q68" s="32"/>
    </row>
    <row r="69" spans="1:17" ht="12.75" customHeight="1" x14ac:dyDescent="0.2">
      <c r="A69" s="16"/>
      <c r="B69" s="13" t="s">
        <v>89</v>
      </c>
      <c r="C69" s="14"/>
      <c r="D69" s="14"/>
      <c r="E69" s="14"/>
      <c r="F69" s="14"/>
      <c r="G69" s="11"/>
      <c r="H69" s="14"/>
      <c r="I69" s="14"/>
      <c r="J69" s="15"/>
      <c r="K69" s="32" t="str">
        <f t="shared" si="0"/>
        <v/>
      </c>
      <c r="L69" s="32"/>
      <c r="M69" s="32"/>
      <c r="N69" s="32"/>
      <c r="O69" s="32"/>
      <c r="P69" s="32"/>
      <c r="Q69" s="32"/>
    </row>
    <row r="70" spans="1:17" ht="12.75" customHeight="1" x14ac:dyDescent="0.2">
      <c r="A70" s="16"/>
      <c r="B70" s="13" t="s">
        <v>8</v>
      </c>
      <c r="C70" s="14"/>
      <c r="D70" s="14"/>
      <c r="E70" s="14"/>
      <c r="F70" s="14"/>
      <c r="G70" s="11"/>
      <c r="H70" s="14"/>
      <c r="I70" s="14"/>
      <c r="J70" s="15"/>
      <c r="K70" s="32" t="str">
        <f>IFERROR(VLOOKUP($K$16,Blad2!$AB$7:$AZ$151,2,),"")</f>
        <v/>
      </c>
      <c r="L70" s="32"/>
      <c r="M70" s="32"/>
      <c r="N70" s="32"/>
      <c r="O70" s="32"/>
      <c r="P70" s="32"/>
      <c r="Q70" s="32"/>
    </row>
    <row r="71" spans="1:17" ht="12.75" customHeight="1" x14ac:dyDescent="0.2">
      <c r="A71" s="16"/>
      <c r="B71" s="13" t="s">
        <v>90</v>
      </c>
      <c r="C71" s="14"/>
      <c r="D71" s="14"/>
      <c r="E71" s="14"/>
      <c r="F71" s="11"/>
      <c r="G71" s="14"/>
      <c r="H71" s="14"/>
      <c r="I71" s="14"/>
      <c r="J71" s="15"/>
      <c r="K71" s="32" t="str">
        <f t="shared" si="0"/>
        <v/>
      </c>
      <c r="L71" s="32"/>
      <c r="M71" s="32"/>
      <c r="N71" s="32"/>
      <c r="O71" s="32"/>
      <c r="P71" s="32"/>
      <c r="Q71" s="32"/>
    </row>
    <row r="72" spans="1:17" s="17" customFormat="1" ht="9" customHeight="1" x14ac:dyDescent="0.2">
      <c r="A72" s="16"/>
      <c r="B72" s="13"/>
      <c r="C72" s="14"/>
      <c r="D72" s="14"/>
      <c r="E72" s="14"/>
      <c r="F72" s="11"/>
      <c r="G72" s="14"/>
      <c r="H72" s="14"/>
      <c r="I72" s="14"/>
      <c r="J72" s="15"/>
      <c r="K72" s="15"/>
      <c r="L72" s="15"/>
      <c r="M72" s="15"/>
      <c r="N72" s="15"/>
      <c r="O72" s="16"/>
      <c r="P72" s="16"/>
      <c r="Q72" s="16"/>
    </row>
    <row r="73" spans="1:17" s="17" customFormat="1" ht="12.75" customHeight="1" x14ac:dyDescent="0.2">
      <c r="A73" s="18" t="s">
        <v>3</v>
      </c>
      <c r="B73" s="16"/>
      <c r="C73" s="14"/>
      <c r="D73" s="14"/>
      <c r="E73" s="14"/>
      <c r="F73" s="14"/>
      <c r="G73" s="14"/>
      <c r="H73" s="14"/>
      <c r="I73" s="14"/>
      <c r="J73" s="15"/>
      <c r="K73" s="15"/>
      <c r="L73" s="15"/>
      <c r="M73" s="15"/>
      <c r="N73" s="15"/>
      <c r="O73" s="15"/>
      <c r="P73" s="15"/>
      <c r="Q73" s="15"/>
    </row>
    <row r="74" spans="1:17" ht="12.75" customHeight="1" x14ac:dyDescent="0.2">
      <c r="A74" s="16"/>
      <c r="B74" s="13" t="s">
        <v>98</v>
      </c>
      <c r="C74" s="14"/>
      <c r="D74" s="14"/>
      <c r="E74" s="11"/>
      <c r="F74" s="14"/>
      <c r="G74" s="14"/>
      <c r="H74" s="14"/>
      <c r="I74" s="14"/>
      <c r="J74" s="15"/>
      <c r="K74" s="32" t="str">
        <f>K24</f>
        <v/>
      </c>
      <c r="L74" s="32"/>
      <c r="M74" s="32"/>
      <c r="N74" s="32"/>
      <c r="O74" s="32"/>
      <c r="P74" s="32"/>
      <c r="Q74" s="32"/>
    </row>
    <row r="75" spans="1:17" ht="12.75" customHeight="1" x14ac:dyDescent="0.2">
      <c r="A75" s="16"/>
      <c r="B75" s="35" t="s">
        <v>100</v>
      </c>
      <c r="C75" s="35"/>
      <c r="D75" s="35"/>
      <c r="E75" s="35"/>
      <c r="F75" s="35"/>
      <c r="G75" s="35"/>
      <c r="H75" s="35"/>
      <c r="I75" s="35"/>
      <c r="J75" s="15"/>
      <c r="K75" s="32" t="str">
        <f>K25</f>
        <v/>
      </c>
      <c r="L75" s="32"/>
      <c r="M75" s="32"/>
      <c r="N75" s="32"/>
      <c r="O75" s="32"/>
      <c r="P75" s="32"/>
      <c r="Q75" s="32"/>
    </row>
    <row r="76" spans="1:17" ht="12.75" customHeight="1" x14ac:dyDescent="0.2">
      <c r="A76" s="16"/>
      <c r="B76" s="35"/>
      <c r="C76" s="35"/>
      <c r="D76" s="35"/>
      <c r="E76" s="35"/>
      <c r="F76" s="35"/>
      <c r="G76" s="35"/>
      <c r="H76" s="35"/>
      <c r="I76" s="35"/>
      <c r="J76" s="28"/>
      <c r="K76" s="32"/>
      <c r="L76" s="32"/>
      <c r="M76" s="32"/>
      <c r="N76" s="32"/>
      <c r="O76" s="32"/>
      <c r="P76" s="32"/>
      <c r="Q76" s="32"/>
    </row>
    <row r="77" spans="1:17" x14ac:dyDescent="0.2">
      <c r="A77" s="8"/>
      <c r="B77" s="13" t="s">
        <v>9</v>
      </c>
      <c r="C77" s="14"/>
      <c r="D77" s="14"/>
      <c r="E77" s="11"/>
      <c r="F77" s="14"/>
      <c r="G77" s="14"/>
      <c r="H77" s="14"/>
      <c r="I77" s="14"/>
      <c r="J77" s="28"/>
      <c r="K77" s="33" t="str">
        <f>IFERROR(VLOOKUP($K$16,Blad2!$AB$7:$AZ$151,3,),"")</f>
        <v/>
      </c>
      <c r="L77" s="33"/>
      <c r="M77" s="33"/>
      <c r="N77" s="33"/>
      <c r="O77" s="33"/>
      <c r="P77" s="33"/>
      <c r="Q77" s="33"/>
    </row>
    <row r="78" spans="1:17" ht="12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33"/>
      <c r="L78" s="33"/>
      <c r="M78" s="33"/>
      <c r="N78" s="33"/>
      <c r="O78" s="33"/>
      <c r="P78" s="33"/>
      <c r="Q78" s="33"/>
    </row>
    <row r="79" spans="1:17" x14ac:dyDescent="0.2">
      <c r="A79" s="11"/>
      <c r="B79" s="13" t="s">
        <v>160</v>
      </c>
      <c r="C79" s="14"/>
      <c r="D79" s="14"/>
      <c r="E79" s="14"/>
      <c r="F79" s="14"/>
      <c r="G79" s="14"/>
      <c r="H79" s="14"/>
      <c r="I79" s="14"/>
      <c r="J79" s="14"/>
      <c r="K79" s="32" t="str">
        <f>IFERROR(VLOOKUP($K$16,Blad2!$AB$7:$AZ$151,4,),"")</f>
        <v/>
      </c>
      <c r="L79" s="32"/>
      <c r="M79" s="32"/>
      <c r="N79" s="32"/>
      <c r="O79" s="32"/>
      <c r="P79" s="32"/>
      <c r="Q79" s="32"/>
    </row>
    <row r="80" spans="1:17" x14ac:dyDescent="0.2">
      <c r="A80" s="8"/>
      <c r="B80" s="13" t="s">
        <v>161</v>
      </c>
      <c r="C80" s="14"/>
      <c r="D80" s="14"/>
      <c r="E80" s="11"/>
      <c r="F80" s="14"/>
      <c r="G80" s="14"/>
      <c r="H80" s="14"/>
      <c r="I80" s="14"/>
      <c r="J80" s="14"/>
      <c r="K80" s="19" t="str">
        <f>IFERROR(VLOOKUP($K$16,Blad2!$AB$7:$AZ$151,5,),"")</f>
        <v/>
      </c>
      <c r="L80" s="14"/>
      <c r="M80" s="14"/>
      <c r="N80" s="14"/>
      <c r="O80" s="8"/>
      <c r="P80" s="8"/>
      <c r="Q80" s="8"/>
    </row>
    <row r="81" spans="1:17" x14ac:dyDescent="0.2">
      <c r="A81" s="11"/>
      <c r="B81" s="13" t="s">
        <v>5</v>
      </c>
      <c r="C81" s="14"/>
      <c r="D81" s="14"/>
      <c r="E81" s="14"/>
      <c r="F81" s="14"/>
      <c r="G81" s="14"/>
      <c r="H81" s="14"/>
      <c r="I81" s="14"/>
      <c r="J81" s="14"/>
      <c r="K81" s="32" t="str">
        <f>IFERROR(VLOOKUP($K$16,Blad2!$AB$7:$AZ$151,7,),"")</f>
        <v/>
      </c>
      <c r="L81" s="32"/>
      <c r="M81" s="32"/>
      <c r="N81" s="32"/>
      <c r="O81" s="32"/>
      <c r="P81" s="32"/>
      <c r="Q81" s="32"/>
    </row>
    <row r="82" spans="1:17" x14ac:dyDescent="0.2">
      <c r="A82" s="8"/>
      <c r="B82" s="13" t="s">
        <v>10</v>
      </c>
      <c r="C82" s="14"/>
      <c r="D82" s="11"/>
      <c r="E82" s="14"/>
      <c r="F82" s="14"/>
      <c r="G82" s="14"/>
      <c r="H82" s="14"/>
      <c r="I82" s="14"/>
      <c r="J82" s="14"/>
      <c r="K82" s="32" t="str">
        <f>IFERROR(VLOOKUP($K$16,Blad2!$AB$7:$AZ$151,8,),"")</f>
        <v/>
      </c>
      <c r="L82" s="32"/>
      <c r="M82" s="32"/>
      <c r="N82" s="32"/>
      <c r="O82" s="32"/>
      <c r="P82" s="32"/>
      <c r="Q82" s="32"/>
    </row>
    <row r="83" spans="1:17" x14ac:dyDescent="0.2">
      <c r="A83" s="14"/>
      <c r="B83" s="14" t="s">
        <v>11</v>
      </c>
      <c r="C83" s="14"/>
      <c r="D83" s="14"/>
      <c r="E83" s="14"/>
      <c r="F83" s="14"/>
      <c r="G83" s="14"/>
      <c r="H83" s="14"/>
      <c r="I83" s="14"/>
      <c r="J83" s="14"/>
      <c r="K83" s="32" t="str">
        <f>IFERROR(VLOOKUP($K$16,Blad2!$AB$7:$AZ$151,9,),"")</f>
        <v/>
      </c>
      <c r="L83" s="32"/>
      <c r="M83" s="32"/>
      <c r="N83" s="32"/>
      <c r="O83" s="32"/>
      <c r="P83" s="32"/>
      <c r="Q83" s="32"/>
    </row>
    <row r="84" spans="1:17" x14ac:dyDescent="0.2">
      <c r="A84" s="14"/>
      <c r="B84" s="14" t="s">
        <v>12</v>
      </c>
      <c r="C84" s="14"/>
      <c r="D84" s="14"/>
      <c r="E84" s="14"/>
      <c r="F84" s="14"/>
      <c r="G84" s="14"/>
      <c r="H84" s="14"/>
      <c r="I84" s="14"/>
      <c r="J84" s="14"/>
      <c r="K84" s="32" t="str">
        <f>IFERROR(VLOOKUP($K$16,Blad2!$AB$7:$AZ$151,10,),"")</f>
        <v/>
      </c>
      <c r="L84" s="32"/>
      <c r="M84" s="32"/>
      <c r="N84" s="32"/>
      <c r="O84" s="32"/>
      <c r="P84" s="32"/>
      <c r="Q84" s="32"/>
    </row>
    <row r="85" spans="1:17" x14ac:dyDescent="0.2">
      <c r="A85" s="14"/>
      <c r="B85" s="14" t="s">
        <v>13</v>
      </c>
      <c r="C85" s="14"/>
      <c r="D85" s="14"/>
      <c r="E85" s="14"/>
      <c r="F85" s="14"/>
      <c r="G85" s="14"/>
      <c r="H85" s="14"/>
      <c r="I85" s="14"/>
      <c r="J85" s="14"/>
      <c r="K85" s="32" t="str">
        <f>IFERROR(VLOOKUP($K$16,Blad2!$AB$7:$AZ$151,11,),"")</f>
        <v/>
      </c>
      <c r="L85" s="32"/>
      <c r="M85" s="32"/>
      <c r="N85" s="32"/>
      <c r="O85" s="32"/>
      <c r="P85" s="32"/>
      <c r="Q85" s="32"/>
    </row>
    <row r="86" spans="1:17" x14ac:dyDescent="0.2">
      <c r="A86" s="14"/>
      <c r="B86" s="14" t="s">
        <v>162</v>
      </c>
      <c r="C86" s="14"/>
      <c r="D86" s="14"/>
      <c r="E86" s="14"/>
      <c r="F86" s="14"/>
      <c r="G86" s="14"/>
      <c r="H86" s="14"/>
      <c r="I86" s="14"/>
      <c r="J86" s="14"/>
      <c r="K86" s="32" t="str">
        <f>IFERROR(VLOOKUP($K$16,Blad2!$AB$7:$AZ$151,12,),"")</f>
        <v/>
      </c>
      <c r="L86" s="32"/>
      <c r="M86" s="32"/>
      <c r="N86" s="32"/>
      <c r="O86" s="32"/>
      <c r="P86" s="32"/>
      <c r="Q86" s="32"/>
    </row>
    <row r="87" spans="1:17" s="17" customFormat="1" ht="9" customHeight="1" x14ac:dyDescent="0.2">
      <c r="A87" s="16"/>
      <c r="B87" s="11"/>
      <c r="C87" s="14"/>
      <c r="D87" s="14"/>
      <c r="E87" s="14"/>
      <c r="F87" s="14"/>
      <c r="G87" s="14"/>
      <c r="H87" s="14"/>
      <c r="I87" s="14"/>
      <c r="J87" s="15"/>
      <c r="K87" s="15"/>
      <c r="L87" s="15"/>
      <c r="M87" s="15"/>
      <c r="N87" s="15"/>
      <c r="O87" s="16"/>
      <c r="P87" s="16"/>
      <c r="Q87" s="16"/>
    </row>
    <row r="88" spans="1:17" ht="17.25" customHeight="1" x14ac:dyDescent="0.2">
      <c r="A88" s="11" t="s">
        <v>133</v>
      </c>
      <c r="B88" s="27"/>
      <c r="C88" s="27"/>
      <c r="D88" s="27"/>
      <c r="E88" s="27"/>
      <c r="F88" s="27"/>
      <c r="G88" s="27"/>
      <c r="H88" s="27"/>
      <c r="I88" s="27"/>
      <c r="J88" s="27"/>
      <c r="K88" s="24"/>
      <c r="L88" s="24"/>
      <c r="M88" s="24"/>
      <c r="N88" s="24"/>
      <c r="O88" s="24"/>
      <c r="P88" s="24"/>
      <c r="Q88" s="24"/>
    </row>
    <row r="89" spans="1:17" s="17" customFormat="1" ht="12.75" customHeight="1" x14ac:dyDescent="0.2">
      <c r="A89" s="18" t="s">
        <v>134</v>
      </c>
      <c r="B89" s="16"/>
      <c r="C89" s="14"/>
      <c r="D89" s="14"/>
      <c r="E89" s="14"/>
      <c r="F89" s="14"/>
      <c r="G89" s="14"/>
      <c r="H89" s="14"/>
      <c r="I89" s="14"/>
      <c r="J89" s="15"/>
      <c r="K89" s="15"/>
      <c r="L89" s="15"/>
      <c r="M89" s="15"/>
      <c r="N89" s="15"/>
      <c r="O89" s="16"/>
      <c r="P89" s="16"/>
      <c r="Q89" s="16"/>
    </row>
    <row r="90" spans="1:17" s="17" customFormat="1" ht="12.75" customHeight="1" x14ac:dyDescent="0.2">
      <c r="A90" s="16"/>
      <c r="B90" s="13" t="s">
        <v>135</v>
      </c>
      <c r="C90" s="14"/>
      <c r="D90" s="14"/>
      <c r="E90" s="11"/>
      <c r="F90" s="14"/>
      <c r="G90" s="14"/>
      <c r="H90" s="14"/>
      <c r="I90" s="14"/>
      <c r="J90" s="15"/>
      <c r="K90" s="32" t="str">
        <f>IFERROR(VLOOKUP($K$16,Blad2!$AB$7:$AZ$151,13,),"")</f>
        <v/>
      </c>
      <c r="L90" s="32"/>
      <c r="M90" s="32"/>
      <c r="N90" s="32"/>
      <c r="O90" s="32"/>
      <c r="P90" s="32"/>
      <c r="Q90" s="32"/>
    </row>
    <row r="91" spans="1:17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idden="1" x14ac:dyDescent="0.2"/>
    <row r="111" spans="1:17" hidden="1" x14ac:dyDescent="0.2"/>
    <row r="112" spans="1:17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</sheetData>
  <sheetProtection password="95D2" sheet="1" objects="1" scenarios="1"/>
  <mergeCells count="48">
    <mergeCell ref="B25:I26"/>
    <mergeCell ref="K25:Q26"/>
    <mergeCell ref="K39:Q39"/>
    <mergeCell ref="K43:Q43"/>
    <mergeCell ref="K50:Q50"/>
    <mergeCell ref="K42:Q42"/>
    <mergeCell ref="K46:Q46"/>
    <mergeCell ref="A9:Q11"/>
    <mergeCell ref="K16:Q16"/>
    <mergeCell ref="K35:Q35"/>
    <mergeCell ref="K34:Q34"/>
    <mergeCell ref="K33:Q33"/>
    <mergeCell ref="K32:Q32"/>
    <mergeCell ref="K31:Q31"/>
    <mergeCell ref="K30:Q30"/>
    <mergeCell ref="K19:Q19"/>
    <mergeCell ref="K20:Q20"/>
    <mergeCell ref="A12:P12"/>
    <mergeCell ref="K21:Q21"/>
    <mergeCell ref="K24:Q24"/>
    <mergeCell ref="K27:Q27"/>
    <mergeCell ref="K13:Q13"/>
    <mergeCell ref="K14:Q14"/>
    <mergeCell ref="B75:I76"/>
    <mergeCell ref="K66:Q66"/>
    <mergeCell ref="K67:Q67"/>
    <mergeCell ref="K68:Q68"/>
    <mergeCell ref="K69:Q69"/>
    <mergeCell ref="K71:Q71"/>
    <mergeCell ref="K74:Q74"/>
    <mergeCell ref="K75:Q76"/>
    <mergeCell ref="K70:Q70"/>
    <mergeCell ref="K90:Q90"/>
    <mergeCell ref="K44:Q45"/>
    <mergeCell ref="K81:Q81"/>
    <mergeCell ref="K82:Q82"/>
    <mergeCell ref="K83:Q83"/>
    <mergeCell ref="K84:Q84"/>
    <mergeCell ref="K85:Q85"/>
    <mergeCell ref="K86:Q86"/>
    <mergeCell ref="K60:Q64"/>
    <mergeCell ref="K47:Q47"/>
    <mergeCell ref="K52:Q52"/>
    <mergeCell ref="K53:Q53"/>
    <mergeCell ref="K77:Q78"/>
    <mergeCell ref="K79:Q79"/>
    <mergeCell ref="K54:Q54"/>
    <mergeCell ref="K51:Q51"/>
  </mergeCells>
  <conditionalFormatting sqref="K16">
    <cfRule type="cellIs" dxfId="16" priority="22" operator="equal">
      <formula>""</formula>
    </cfRule>
    <cfRule type="cellIs" dxfId="15" priority="24" operator="equal">
      <formula>"Selecteer hier uw verwarmingsketel"</formula>
    </cfRule>
  </conditionalFormatting>
  <conditionalFormatting sqref="K19:Q21 K41:Q41 K60 K13:Q14 K54:Q59 K80:Q80">
    <cfRule type="cellIs" dxfId="14" priority="20" operator="equal">
      <formula>"Niet van toepassing"</formula>
    </cfRule>
  </conditionalFormatting>
  <conditionalFormatting sqref="K17:K18">
    <cfRule type="cellIs" dxfId="13" priority="17" operator="equal">
      <formula>"Niet van toepassing"</formula>
    </cfRule>
  </conditionalFormatting>
  <conditionalFormatting sqref="K24:Q24 K27:Q27 K25">
    <cfRule type="cellIs" dxfId="12" priority="16" operator="equal">
      <formula>"Niet van toepassing"</formula>
    </cfRule>
  </conditionalFormatting>
  <conditionalFormatting sqref="K30:Q35">
    <cfRule type="cellIs" dxfId="11" priority="15" operator="equal">
      <formula>"Niet van toepassing"</formula>
    </cfRule>
  </conditionalFormatting>
  <conditionalFormatting sqref="K39:Q39">
    <cfRule type="cellIs" dxfId="10" priority="14" operator="equal">
      <formula>"Niet van toepassing"</formula>
    </cfRule>
  </conditionalFormatting>
  <conditionalFormatting sqref="K42:Q43 K46:Q47 K44">
    <cfRule type="cellIs" dxfId="9" priority="13" operator="equal">
      <formula>"Niet van toepassing"</formula>
    </cfRule>
  </conditionalFormatting>
  <conditionalFormatting sqref="K50:Q53">
    <cfRule type="cellIs" dxfId="8" priority="11" operator="equal">
      <formula>"Niet van toepassing"</formula>
    </cfRule>
  </conditionalFormatting>
  <conditionalFormatting sqref="K77">
    <cfRule type="cellIs" dxfId="7" priority="7" operator="equal">
      <formula>"Niet van toepassing"</formula>
    </cfRule>
  </conditionalFormatting>
  <conditionalFormatting sqref="K66:Q71">
    <cfRule type="cellIs" dxfId="6" priority="10" operator="equal">
      <formula>"Niet van toepassing"</formula>
    </cfRule>
  </conditionalFormatting>
  <conditionalFormatting sqref="K74:Q74 K75">
    <cfRule type="cellIs" dxfId="5" priority="9" operator="equal">
      <formula>"Niet van toepassing"</formula>
    </cfRule>
  </conditionalFormatting>
  <conditionalFormatting sqref="K79:Q79">
    <cfRule type="cellIs" dxfId="4" priority="6" operator="equal">
      <formula>"Niet van toepassing"</formula>
    </cfRule>
  </conditionalFormatting>
  <conditionalFormatting sqref="K81:Q81">
    <cfRule type="cellIs" dxfId="3" priority="4" operator="equal">
      <formula>"Niet van toepassing"</formula>
    </cfRule>
  </conditionalFormatting>
  <conditionalFormatting sqref="K82:Q86">
    <cfRule type="cellIs" dxfId="2" priority="3" operator="equal">
      <formula>"Niet van toepassing"</formula>
    </cfRule>
  </conditionalFormatting>
  <conditionalFormatting sqref="K90:Q90">
    <cfRule type="cellIs" dxfId="1" priority="2" operator="equal">
      <formula>"Niet van toepassing"</formula>
    </cfRule>
  </conditionalFormatting>
  <conditionalFormatting sqref="K61:Q61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ignoredErrors>
    <ignoredError sqref="K7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21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39" t="s">
        <v>22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5"/>
      <c r="Y3" s="5"/>
      <c r="Z3" s="5"/>
      <c r="AA3" s="39" t="s">
        <v>23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P3" s="6" t="s">
        <v>24</v>
      </c>
      <c r="AR3" s="39" t="s">
        <v>14</v>
      </c>
      <c r="AS3" s="39"/>
      <c r="AT3" s="39"/>
      <c r="AU3" s="39"/>
      <c r="AV3" s="39"/>
    </row>
    <row r="4" spans="1:50" ht="15" x14ac:dyDescent="0.25">
      <c r="A4" s="7" t="s">
        <v>26</v>
      </c>
      <c r="B4" s="4" t="s">
        <v>85</v>
      </c>
      <c r="C4" s="4" t="s">
        <v>28</v>
      </c>
      <c r="D4" s="4" t="s">
        <v>93</v>
      </c>
      <c r="E4" s="7" t="s">
        <v>25</v>
      </c>
      <c r="F4" s="4" t="s">
        <v>27</v>
      </c>
      <c r="G4" s="4" t="s">
        <v>95</v>
      </c>
      <c r="H4" s="4" t="s">
        <v>102</v>
      </c>
      <c r="I4" s="4" t="s">
        <v>99</v>
      </c>
      <c r="J4" s="4" t="s">
        <v>103</v>
      </c>
      <c r="K4" s="4" t="s">
        <v>108</v>
      </c>
      <c r="L4" s="4" t="s">
        <v>29</v>
      </c>
      <c r="M4" s="4" t="s">
        <v>109</v>
      </c>
      <c r="N4" s="4" t="s">
        <v>110</v>
      </c>
      <c r="O4" s="4" t="s">
        <v>111</v>
      </c>
      <c r="P4" s="4" t="s">
        <v>131</v>
      </c>
      <c r="Q4" s="7" t="s">
        <v>137</v>
      </c>
      <c r="R4" s="7" t="s">
        <v>138</v>
      </c>
      <c r="S4" s="7" t="s">
        <v>35</v>
      </c>
      <c r="T4" s="7" t="s">
        <v>36</v>
      </c>
      <c r="U4" s="4" t="s">
        <v>142</v>
      </c>
      <c r="V4" s="4" t="s">
        <v>37</v>
      </c>
      <c r="W4" s="4" t="s">
        <v>18</v>
      </c>
      <c r="X4" s="7" t="s">
        <v>152</v>
      </c>
      <c r="Y4" s="7" t="s">
        <v>153</v>
      </c>
      <c r="Z4" s="4" t="s">
        <v>156</v>
      </c>
      <c r="AA4" s="4" t="s">
        <v>28</v>
      </c>
      <c r="AB4" s="7"/>
      <c r="AC4" s="4" t="s">
        <v>30</v>
      </c>
      <c r="AD4" s="4" t="s">
        <v>31</v>
      </c>
      <c r="AE4" s="4" t="s">
        <v>163</v>
      </c>
      <c r="AF4" s="4" t="s">
        <v>164</v>
      </c>
      <c r="AG4" s="4" t="s">
        <v>165</v>
      </c>
      <c r="AH4" s="4" t="s">
        <v>166</v>
      </c>
      <c r="AI4" s="4" t="s">
        <v>32</v>
      </c>
      <c r="AJ4" s="4" t="s">
        <v>33</v>
      </c>
      <c r="AK4" s="4" t="s">
        <v>167</v>
      </c>
      <c r="AL4" s="4" t="s">
        <v>34</v>
      </c>
      <c r="AM4" s="4" t="s">
        <v>168</v>
      </c>
      <c r="AN4" s="4" t="s">
        <v>137</v>
      </c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84</v>
      </c>
      <c r="B5" s="23"/>
      <c r="C5" s="23"/>
      <c r="D5" s="23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52</v>
      </c>
      <c r="B6" s="23" t="s">
        <v>86</v>
      </c>
      <c r="C6" s="23" t="s">
        <v>2</v>
      </c>
      <c r="D6" s="23" t="s">
        <v>94</v>
      </c>
      <c r="E6" t="s">
        <v>88</v>
      </c>
      <c r="F6" s="23" t="s">
        <v>96</v>
      </c>
      <c r="G6" s="23" t="s">
        <v>97</v>
      </c>
      <c r="H6" s="23" t="s">
        <v>2</v>
      </c>
      <c r="I6" s="23" t="s">
        <v>2</v>
      </c>
      <c r="J6" s="23" t="s">
        <v>2</v>
      </c>
      <c r="K6" s="25" t="s">
        <v>117</v>
      </c>
      <c r="L6" s="23" t="s">
        <v>2</v>
      </c>
      <c r="M6" s="23" t="s">
        <v>112</v>
      </c>
      <c r="N6" s="23" t="s">
        <v>2</v>
      </c>
      <c r="O6" s="26">
        <v>0.98099999999999998</v>
      </c>
      <c r="P6" s="23" t="s">
        <v>132</v>
      </c>
      <c r="Q6" s="23" t="s">
        <v>7</v>
      </c>
      <c r="R6" s="7" t="s">
        <v>139</v>
      </c>
      <c r="S6" s="23" t="s">
        <v>7</v>
      </c>
      <c r="T6" s="25" t="s">
        <v>144</v>
      </c>
      <c r="U6" s="23" t="s">
        <v>39</v>
      </c>
      <c r="V6" s="23" t="s">
        <v>7</v>
      </c>
      <c r="W6" s="25">
        <v>0.2</v>
      </c>
      <c r="X6" s="7" t="s">
        <v>154</v>
      </c>
      <c r="Y6" s="7" t="s">
        <v>155</v>
      </c>
      <c r="Z6" s="23" t="s">
        <v>112</v>
      </c>
      <c r="AA6" s="23" t="s">
        <v>2</v>
      </c>
      <c r="AB6" s="7" t="str">
        <f t="shared" ref="AB6:AB22" si="0">A6</f>
        <v xml:space="preserve">GC7000iW 14 </v>
      </c>
      <c r="AC6" s="23" t="s">
        <v>157</v>
      </c>
      <c r="AD6" s="23" t="s">
        <v>38</v>
      </c>
      <c r="AE6" s="23" t="s">
        <v>147</v>
      </c>
      <c r="AF6" s="23" t="s">
        <v>147</v>
      </c>
      <c r="AG6" s="23" t="s">
        <v>147</v>
      </c>
      <c r="AH6" s="30" t="s">
        <v>117</v>
      </c>
      <c r="AI6" s="23" t="s">
        <v>112</v>
      </c>
      <c r="AJ6" s="23" t="s">
        <v>147</v>
      </c>
      <c r="AK6" s="23" t="s">
        <v>147</v>
      </c>
      <c r="AL6" s="23" t="s">
        <v>147</v>
      </c>
      <c r="AM6" s="23" t="s">
        <v>147</v>
      </c>
      <c r="AN6" s="23" t="s">
        <v>7</v>
      </c>
    </row>
    <row r="7" spans="1:50" ht="15" x14ac:dyDescent="0.25">
      <c r="A7" t="s">
        <v>53</v>
      </c>
      <c r="B7" s="23" t="s">
        <v>86</v>
      </c>
      <c r="C7" s="23" t="s">
        <v>2</v>
      </c>
      <c r="D7" s="23" t="s">
        <v>94</v>
      </c>
      <c r="E7" t="s">
        <v>88</v>
      </c>
      <c r="F7" s="23" t="s">
        <v>96</v>
      </c>
      <c r="G7" s="23" t="s">
        <v>97</v>
      </c>
      <c r="H7" s="23" t="s">
        <v>2</v>
      </c>
      <c r="I7" s="23" t="s">
        <v>2</v>
      </c>
      <c r="J7" s="23" t="s">
        <v>2</v>
      </c>
      <c r="K7" s="25" t="s">
        <v>113</v>
      </c>
      <c r="L7" s="23" t="s">
        <v>2</v>
      </c>
      <c r="M7" s="23" t="s">
        <v>112</v>
      </c>
      <c r="N7" s="23" t="s">
        <v>2</v>
      </c>
      <c r="O7" s="26">
        <v>0.98</v>
      </c>
      <c r="P7" s="23" t="s">
        <v>132</v>
      </c>
      <c r="Q7" s="23" t="s">
        <v>7</v>
      </c>
      <c r="R7" s="7" t="s">
        <v>139</v>
      </c>
      <c r="S7" s="23" t="s">
        <v>7</v>
      </c>
      <c r="T7" s="25" t="s">
        <v>144</v>
      </c>
      <c r="U7" s="23" t="s">
        <v>39</v>
      </c>
      <c r="V7" s="23" t="s">
        <v>7</v>
      </c>
      <c r="W7" s="25">
        <v>0.2</v>
      </c>
      <c r="X7" s="7" t="s">
        <v>154</v>
      </c>
      <c r="Y7" s="7" t="s">
        <v>155</v>
      </c>
      <c r="Z7" s="23" t="s">
        <v>112</v>
      </c>
      <c r="AA7" s="23" t="s">
        <v>2</v>
      </c>
      <c r="AB7" s="7" t="str">
        <f t="shared" si="0"/>
        <v xml:space="preserve">GC7000iW 24 (B) </v>
      </c>
      <c r="AC7" s="23" t="s">
        <v>157</v>
      </c>
      <c r="AD7" s="23" t="s">
        <v>38</v>
      </c>
      <c r="AE7" s="23" t="s">
        <v>147</v>
      </c>
      <c r="AF7" s="23" t="s">
        <v>147</v>
      </c>
      <c r="AG7" s="23" t="s">
        <v>147</v>
      </c>
      <c r="AH7" s="30" t="s">
        <v>113</v>
      </c>
      <c r="AI7" s="23" t="s">
        <v>112</v>
      </c>
      <c r="AJ7" s="23" t="s">
        <v>147</v>
      </c>
      <c r="AK7" s="23" t="s">
        <v>147</v>
      </c>
      <c r="AL7" s="23" t="s">
        <v>147</v>
      </c>
      <c r="AM7" s="23" t="s">
        <v>147</v>
      </c>
      <c r="AN7" s="23" t="s">
        <v>7</v>
      </c>
    </row>
    <row r="8" spans="1:50" ht="15" customHeight="1" x14ac:dyDescent="0.25">
      <c r="A8" t="s">
        <v>56</v>
      </c>
      <c r="B8" s="23" t="s">
        <v>86</v>
      </c>
      <c r="C8" s="23" t="s">
        <v>2</v>
      </c>
      <c r="D8" s="23" t="s">
        <v>94</v>
      </c>
      <c r="E8" t="s">
        <v>88</v>
      </c>
      <c r="F8" s="23" t="s">
        <v>96</v>
      </c>
      <c r="G8" s="23" t="s">
        <v>97</v>
      </c>
      <c r="H8" s="23" t="s">
        <v>2</v>
      </c>
      <c r="I8" s="23" t="s">
        <v>2</v>
      </c>
      <c r="J8" s="23" t="s">
        <v>2</v>
      </c>
      <c r="K8" s="25" t="s">
        <v>118</v>
      </c>
      <c r="L8" s="23" t="s">
        <v>2</v>
      </c>
      <c r="M8" s="23" t="s">
        <v>112</v>
      </c>
      <c r="N8" s="23" t="s">
        <v>2</v>
      </c>
      <c r="O8" s="26">
        <v>0.98199999999999998</v>
      </c>
      <c r="P8" s="23" t="s">
        <v>132</v>
      </c>
      <c r="Q8" s="23" t="s">
        <v>7</v>
      </c>
      <c r="R8" s="7" t="s">
        <v>139</v>
      </c>
      <c r="S8" s="23" t="s">
        <v>7</v>
      </c>
      <c r="T8" s="25" t="s">
        <v>144</v>
      </c>
      <c r="U8" s="23" t="s">
        <v>39</v>
      </c>
      <c r="V8" s="23" t="s">
        <v>7</v>
      </c>
      <c r="W8" s="25">
        <v>0.2</v>
      </c>
      <c r="X8" s="7" t="s">
        <v>154</v>
      </c>
      <c r="Y8" s="7" t="s">
        <v>155</v>
      </c>
      <c r="Z8" s="23" t="s">
        <v>112</v>
      </c>
      <c r="AA8" s="23" t="s">
        <v>2</v>
      </c>
      <c r="AB8" s="7" t="str">
        <f t="shared" si="0"/>
        <v xml:space="preserve">GC7000iW 28 (B)C </v>
      </c>
      <c r="AC8" s="23" t="s">
        <v>157</v>
      </c>
      <c r="AD8" s="23" t="s">
        <v>159</v>
      </c>
      <c r="AE8" s="23" t="s">
        <v>2</v>
      </c>
      <c r="AF8" s="23" t="s">
        <v>169</v>
      </c>
      <c r="AG8" s="23" t="s">
        <v>147</v>
      </c>
      <c r="AH8" s="30" t="s">
        <v>126</v>
      </c>
      <c r="AI8" s="23" t="s">
        <v>2</v>
      </c>
      <c r="AJ8" s="23" t="s">
        <v>7</v>
      </c>
      <c r="AK8" s="23" t="s">
        <v>170</v>
      </c>
      <c r="AL8" s="23" t="s">
        <v>7</v>
      </c>
      <c r="AM8" s="29">
        <v>0.83</v>
      </c>
      <c r="AN8" s="23" t="s">
        <v>7</v>
      </c>
    </row>
    <row r="9" spans="1:50" ht="15" x14ac:dyDescent="0.25">
      <c r="A9" t="s">
        <v>54</v>
      </c>
      <c r="B9" s="23" t="s">
        <v>86</v>
      </c>
      <c r="C9" s="23" t="s">
        <v>2</v>
      </c>
      <c r="D9" s="23" t="s">
        <v>94</v>
      </c>
      <c r="E9" t="s">
        <v>88</v>
      </c>
      <c r="F9" s="23" t="s">
        <v>96</v>
      </c>
      <c r="G9" s="23" t="s">
        <v>97</v>
      </c>
      <c r="H9" s="23" t="s">
        <v>2</v>
      </c>
      <c r="I9" s="23" t="s">
        <v>2</v>
      </c>
      <c r="J9" s="23" t="s">
        <v>2</v>
      </c>
      <c r="K9" s="25" t="s">
        <v>119</v>
      </c>
      <c r="L9" s="23" t="s">
        <v>2</v>
      </c>
      <c r="M9" s="23" t="s">
        <v>112</v>
      </c>
      <c r="N9" s="23" t="s">
        <v>2</v>
      </c>
      <c r="O9" s="26">
        <v>0.97699999999999998</v>
      </c>
      <c r="P9" s="23" t="s">
        <v>132</v>
      </c>
      <c r="Q9" s="23" t="s">
        <v>7</v>
      </c>
      <c r="R9" s="7" t="s">
        <v>139</v>
      </c>
      <c r="S9" s="23" t="s">
        <v>7</v>
      </c>
      <c r="T9" s="23" t="s">
        <v>143</v>
      </c>
      <c r="U9" s="23" t="s">
        <v>39</v>
      </c>
      <c r="V9" s="23" t="s">
        <v>7</v>
      </c>
      <c r="W9" s="23">
        <v>0.23</v>
      </c>
      <c r="X9" s="7" t="s">
        <v>154</v>
      </c>
      <c r="Y9" s="7" t="s">
        <v>155</v>
      </c>
      <c r="Z9" s="23" t="s">
        <v>112</v>
      </c>
      <c r="AA9" s="23" t="s">
        <v>2</v>
      </c>
      <c r="AB9" s="7" t="str">
        <f t="shared" si="0"/>
        <v xml:space="preserve">GC7000iW 35 (B) </v>
      </c>
      <c r="AC9" s="23" t="s">
        <v>157</v>
      </c>
      <c r="AD9" s="23" t="s">
        <v>38</v>
      </c>
      <c r="AE9" s="23" t="s">
        <v>147</v>
      </c>
      <c r="AF9" s="23" t="s">
        <v>147</v>
      </c>
      <c r="AG9" s="23" t="s">
        <v>147</v>
      </c>
      <c r="AH9" s="30" t="s">
        <v>175</v>
      </c>
      <c r="AI9" s="23" t="s">
        <v>112</v>
      </c>
      <c r="AJ9" s="23" t="s">
        <v>147</v>
      </c>
      <c r="AK9" s="23" t="s">
        <v>147</v>
      </c>
      <c r="AL9" s="23" t="s">
        <v>147</v>
      </c>
      <c r="AM9" s="23" t="s">
        <v>147</v>
      </c>
      <c r="AN9" s="23" t="s">
        <v>7</v>
      </c>
    </row>
    <row r="10" spans="1:50" ht="15" x14ac:dyDescent="0.25">
      <c r="A10" t="s">
        <v>55</v>
      </c>
      <c r="B10" s="23" t="s">
        <v>86</v>
      </c>
      <c r="C10" s="23" t="s">
        <v>2</v>
      </c>
      <c r="D10" s="23" t="s">
        <v>94</v>
      </c>
      <c r="E10" t="s">
        <v>88</v>
      </c>
      <c r="F10" s="23" t="s">
        <v>96</v>
      </c>
      <c r="G10" s="23" t="s">
        <v>97</v>
      </c>
      <c r="H10" s="23" t="s">
        <v>2</v>
      </c>
      <c r="I10" s="23" t="s">
        <v>2</v>
      </c>
      <c r="J10" s="23" t="s">
        <v>2</v>
      </c>
      <c r="K10" s="25" t="s">
        <v>120</v>
      </c>
      <c r="L10" s="23" t="s">
        <v>2</v>
      </c>
      <c r="M10" s="23" t="s">
        <v>112</v>
      </c>
      <c r="N10" s="23" t="s">
        <v>2</v>
      </c>
      <c r="O10" s="26">
        <v>0.97699999999999998</v>
      </c>
      <c r="P10" s="23" t="s">
        <v>132</v>
      </c>
      <c r="Q10" s="23" t="s">
        <v>7</v>
      </c>
      <c r="R10" s="7" t="s">
        <v>139</v>
      </c>
      <c r="S10" s="23" t="s">
        <v>7</v>
      </c>
      <c r="T10" s="23" t="s">
        <v>143</v>
      </c>
      <c r="U10" s="23" t="s">
        <v>39</v>
      </c>
      <c r="V10" s="23" t="s">
        <v>7</v>
      </c>
      <c r="W10" s="23">
        <v>0.23</v>
      </c>
      <c r="X10" s="7" t="s">
        <v>154</v>
      </c>
      <c r="Y10" s="7" t="s">
        <v>155</v>
      </c>
      <c r="Z10" s="23" t="s">
        <v>112</v>
      </c>
      <c r="AA10" s="23" t="s">
        <v>2</v>
      </c>
      <c r="AB10" s="7" t="str">
        <f t="shared" si="0"/>
        <v xml:space="preserve">GC7000iW 42 (B) </v>
      </c>
      <c r="AC10" s="23" t="s">
        <v>157</v>
      </c>
      <c r="AD10" s="23" t="s">
        <v>38</v>
      </c>
      <c r="AE10" s="23" t="s">
        <v>147</v>
      </c>
      <c r="AF10" s="23" t="s">
        <v>147</v>
      </c>
      <c r="AG10" s="23" t="s">
        <v>147</v>
      </c>
      <c r="AH10" s="30" t="s">
        <v>176</v>
      </c>
      <c r="AI10" s="23" t="s">
        <v>112</v>
      </c>
      <c r="AJ10" s="23" t="s">
        <v>147</v>
      </c>
      <c r="AK10" s="23" t="s">
        <v>147</v>
      </c>
      <c r="AL10" s="23" t="s">
        <v>147</v>
      </c>
      <c r="AM10" s="23" t="s">
        <v>147</v>
      </c>
      <c r="AN10" s="23" t="s">
        <v>7</v>
      </c>
    </row>
    <row r="11" spans="1:50" ht="15" x14ac:dyDescent="0.25">
      <c r="A11" t="s">
        <v>59</v>
      </c>
      <c r="B11" s="23" t="s">
        <v>86</v>
      </c>
      <c r="C11" s="23" t="s">
        <v>2</v>
      </c>
      <c r="D11" s="23" t="s">
        <v>94</v>
      </c>
      <c r="E11" t="s">
        <v>88</v>
      </c>
      <c r="F11" s="23" t="s">
        <v>96</v>
      </c>
      <c r="G11" s="23" t="s">
        <v>97</v>
      </c>
      <c r="H11" s="23" t="s">
        <v>2</v>
      </c>
      <c r="I11" s="23" t="s">
        <v>2</v>
      </c>
      <c r="J11" s="23" t="s">
        <v>2</v>
      </c>
      <c r="K11" s="25" t="s">
        <v>127</v>
      </c>
      <c r="L11" s="23" t="s">
        <v>2</v>
      </c>
      <c r="M11" s="23" t="s">
        <v>112</v>
      </c>
      <c r="N11" s="23" t="s">
        <v>2</v>
      </c>
      <c r="O11" s="26">
        <v>0.98699999999999999</v>
      </c>
      <c r="P11" s="23" t="s">
        <v>132</v>
      </c>
      <c r="Q11" s="23" t="s">
        <v>7</v>
      </c>
      <c r="R11" s="7" t="s">
        <v>139</v>
      </c>
      <c r="S11" s="23" t="s">
        <v>7</v>
      </c>
      <c r="T11" s="23" t="s">
        <v>143</v>
      </c>
      <c r="U11" s="23" t="s">
        <v>39</v>
      </c>
      <c r="V11" s="23" t="s">
        <v>7</v>
      </c>
      <c r="W11" s="23">
        <v>0.23</v>
      </c>
      <c r="X11" s="7" t="s">
        <v>154</v>
      </c>
      <c r="Y11" s="7" t="s">
        <v>155</v>
      </c>
      <c r="Z11" s="23" t="s">
        <v>112</v>
      </c>
      <c r="AA11" s="23" t="s">
        <v>2</v>
      </c>
      <c r="AB11" s="7" t="str">
        <f t="shared" si="0"/>
        <v xml:space="preserve">GC9000iW 20 E </v>
      </c>
      <c r="AC11" s="23" t="s">
        <v>157</v>
      </c>
      <c r="AD11" s="23" t="s">
        <v>38</v>
      </c>
      <c r="AE11" s="23" t="s">
        <v>147</v>
      </c>
      <c r="AF11" s="23" t="s">
        <v>147</v>
      </c>
      <c r="AG11" s="23" t="s">
        <v>147</v>
      </c>
      <c r="AH11" s="30" t="s">
        <v>171</v>
      </c>
      <c r="AI11" s="23" t="s">
        <v>112</v>
      </c>
      <c r="AJ11" s="23" t="s">
        <v>147</v>
      </c>
      <c r="AK11" s="23" t="s">
        <v>147</v>
      </c>
      <c r="AL11" s="23" t="s">
        <v>147</v>
      </c>
      <c r="AM11" s="23" t="s">
        <v>147</v>
      </c>
      <c r="AN11" s="23" t="s">
        <v>7</v>
      </c>
    </row>
    <row r="12" spans="1:50" ht="15" x14ac:dyDescent="0.25">
      <c r="A12" t="s">
        <v>60</v>
      </c>
      <c r="B12" s="23" t="s">
        <v>86</v>
      </c>
      <c r="C12" s="23" t="s">
        <v>2</v>
      </c>
      <c r="D12" s="23" t="s">
        <v>94</v>
      </c>
      <c r="E12" t="s">
        <v>88</v>
      </c>
      <c r="F12" s="23" t="s">
        <v>96</v>
      </c>
      <c r="G12" s="23" t="s">
        <v>97</v>
      </c>
      <c r="H12" s="23" t="s">
        <v>2</v>
      </c>
      <c r="I12" s="23" t="s">
        <v>2</v>
      </c>
      <c r="J12" s="23" t="s">
        <v>2</v>
      </c>
      <c r="K12" s="25" t="s">
        <v>115</v>
      </c>
      <c r="L12" s="23" t="s">
        <v>2</v>
      </c>
      <c r="M12" s="23" t="s">
        <v>112</v>
      </c>
      <c r="N12" s="23" t="s">
        <v>2</v>
      </c>
      <c r="O12" s="26">
        <v>0.98699999999999999</v>
      </c>
      <c r="P12" s="23" t="s">
        <v>132</v>
      </c>
      <c r="Q12" s="23" t="s">
        <v>7</v>
      </c>
      <c r="R12" s="7" t="s">
        <v>139</v>
      </c>
      <c r="S12" s="23" t="s">
        <v>7</v>
      </c>
      <c r="T12" s="23" t="s">
        <v>143</v>
      </c>
      <c r="U12" s="23" t="s">
        <v>39</v>
      </c>
      <c r="V12" s="23" t="s">
        <v>7</v>
      </c>
      <c r="W12" s="23">
        <v>0.23</v>
      </c>
      <c r="X12" s="7" t="s">
        <v>154</v>
      </c>
      <c r="Y12" s="7" t="s">
        <v>155</v>
      </c>
      <c r="Z12" s="23" t="s">
        <v>112</v>
      </c>
      <c r="AA12" s="23" t="s">
        <v>2</v>
      </c>
      <c r="AB12" s="7" t="str">
        <f t="shared" si="0"/>
        <v xml:space="preserve">GC9000iW 30 E(B) </v>
      </c>
      <c r="AC12" s="23" t="s">
        <v>157</v>
      </c>
      <c r="AD12" s="23" t="s">
        <v>38</v>
      </c>
      <c r="AE12" s="23" t="s">
        <v>147</v>
      </c>
      <c r="AF12" s="23" t="s">
        <v>147</v>
      </c>
      <c r="AG12" s="23" t="s">
        <v>147</v>
      </c>
      <c r="AH12" s="30" t="s">
        <v>186</v>
      </c>
      <c r="AI12" s="23" t="s">
        <v>112</v>
      </c>
      <c r="AJ12" s="23" t="s">
        <v>147</v>
      </c>
      <c r="AK12" s="23" t="s">
        <v>147</v>
      </c>
      <c r="AL12" s="23" t="s">
        <v>147</v>
      </c>
      <c r="AM12" s="23" t="s">
        <v>147</v>
      </c>
      <c r="AN12" s="23" t="s">
        <v>7</v>
      </c>
    </row>
    <row r="13" spans="1:50" ht="15" x14ac:dyDescent="0.25">
      <c r="A13" t="s">
        <v>72</v>
      </c>
      <c r="B13" s="23" t="s">
        <v>86</v>
      </c>
      <c r="C13" s="23" t="s">
        <v>2</v>
      </c>
      <c r="D13" s="23" t="s">
        <v>94</v>
      </c>
      <c r="E13" t="s">
        <v>88</v>
      </c>
      <c r="F13" s="23" t="s">
        <v>96</v>
      </c>
      <c r="G13" s="23" t="s">
        <v>97</v>
      </c>
      <c r="H13" s="23" t="s">
        <v>2</v>
      </c>
      <c r="I13" s="23" t="s">
        <v>2</v>
      </c>
      <c r="J13" s="23" t="s">
        <v>2</v>
      </c>
      <c r="K13" s="25" t="s">
        <v>118</v>
      </c>
      <c r="L13" s="23" t="s">
        <v>2</v>
      </c>
      <c r="M13" s="23" t="s">
        <v>112</v>
      </c>
      <c r="N13" s="23" t="s">
        <v>2</v>
      </c>
      <c r="O13" s="26">
        <v>0.98799999999999999</v>
      </c>
      <c r="P13" s="23" t="s">
        <v>132</v>
      </c>
      <c r="Q13" s="23" t="s">
        <v>7</v>
      </c>
      <c r="R13" s="7" t="s">
        <v>139</v>
      </c>
      <c r="S13" s="23" t="s">
        <v>7</v>
      </c>
      <c r="T13" s="23" t="s">
        <v>143</v>
      </c>
      <c r="U13" s="23" t="s">
        <v>39</v>
      </c>
      <c r="V13" s="23" t="s">
        <v>7</v>
      </c>
      <c r="W13" s="23">
        <v>0.23</v>
      </c>
      <c r="X13" s="7" t="s">
        <v>154</v>
      </c>
      <c r="Y13" s="7" t="s">
        <v>155</v>
      </c>
      <c r="Z13" s="23" t="s">
        <v>112</v>
      </c>
      <c r="AA13" s="23" t="s">
        <v>2</v>
      </c>
      <c r="AB13" s="7" t="str">
        <f t="shared" si="0"/>
        <v>GC9000iWM 20/100 S</v>
      </c>
      <c r="AC13" s="23" t="s">
        <v>157</v>
      </c>
      <c r="AD13" s="23" t="s">
        <v>158</v>
      </c>
      <c r="AE13" s="23" t="s">
        <v>2</v>
      </c>
      <c r="AF13" s="23" t="s">
        <v>169</v>
      </c>
      <c r="AG13" s="23" t="s">
        <v>2</v>
      </c>
      <c r="AH13" s="30" t="s">
        <v>115</v>
      </c>
      <c r="AI13" s="23" t="s">
        <v>7</v>
      </c>
      <c r="AJ13" s="23" t="s">
        <v>7</v>
      </c>
      <c r="AK13" s="23" t="s">
        <v>170</v>
      </c>
      <c r="AL13" s="23" t="s">
        <v>7</v>
      </c>
      <c r="AM13" s="29">
        <v>0.86</v>
      </c>
      <c r="AN13" s="23" t="s">
        <v>7</v>
      </c>
    </row>
    <row r="14" spans="1:50" ht="15" x14ac:dyDescent="0.25">
      <c r="A14" t="s">
        <v>73</v>
      </c>
      <c r="B14" s="23" t="s">
        <v>86</v>
      </c>
      <c r="C14" s="23" t="s">
        <v>2</v>
      </c>
      <c r="D14" s="23" t="s">
        <v>94</v>
      </c>
      <c r="E14" t="s">
        <v>88</v>
      </c>
      <c r="F14" s="23" t="s">
        <v>96</v>
      </c>
      <c r="G14" s="23" t="s">
        <v>97</v>
      </c>
      <c r="H14" s="23" t="s">
        <v>2</v>
      </c>
      <c r="I14" s="23" t="s">
        <v>2</v>
      </c>
      <c r="J14" s="23" t="s">
        <v>2</v>
      </c>
      <c r="K14" s="25" t="s">
        <v>118</v>
      </c>
      <c r="L14" s="23" t="s">
        <v>2</v>
      </c>
      <c r="M14" s="23" t="s">
        <v>112</v>
      </c>
      <c r="N14" s="23" t="s">
        <v>2</v>
      </c>
      <c r="O14" s="26">
        <v>0.98799999999999999</v>
      </c>
      <c r="P14" s="23" t="s">
        <v>132</v>
      </c>
      <c r="Q14" s="23" t="s">
        <v>7</v>
      </c>
      <c r="R14" s="7" t="s">
        <v>139</v>
      </c>
      <c r="S14" s="23" t="s">
        <v>7</v>
      </c>
      <c r="T14" s="23" t="s">
        <v>143</v>
      </c>
      <c r="U14" s="23" t="s">
        <v>39</v>
      </c>
      <c r="V14" s="23" t="s">
        <v>7</v>
      </c>
      <c r="W14" s="23">
        <v>0.23</v>
      </c>
      <c r="X14" s="7" t="s">
        <v>154</v>
      </c>
      <c r="Y14" s="7" t="s">
        <v>155</v>
      </c>
      <c r="Z14" s="23" t="s">
        <v>112</v>
      </c>
      <c r="AA14" s="23" t="s">
        <v>2</v>
      </c>
      <c r="AB14" s="7" t="str">
        <f t="shared" si="0"/>
        <v>GC9000iWM 20/150 S</v>
      </c>
      <c r="AC14" s="23" t="s">
        <v>157</v>
      </c>
      <c r="AD14" s="23" t="s">
        <v>158</v>
      </c>
      <c r="AE14" s="23" t="s">
        <v>2</v>
      </c>
      <c r="AF14" s="23" t="s">
        <v>169</v>
      </c>
      <c r="AG14" s="23" t="s">
        <v>2</v>
      </c>
      <c r="AH14" s="30" t="s">
        <v>115</v>
      </c>
      <c r="AI14" s="23" t="s">
        <v>7</v>
      </c>
      <c r="AJ14" s="23" t="s">
        <v>7</v>
      </c>
      <c r="AK14" s="23" t="s">
        <v>170</v>
      </c>
      <c r="AL14" s="23" t="s">
        <v>7</v>
      </c>
      <c r="AM14" s="29">
        <v>0.85</v>
      </c>
      <c r="AN14" s="23" t="s">
        <v>7</v>
      </c>
    </row>
    <row r="15" spans="1:50" ht="15" x14ac:dyDescent="0.25">
      <c r="A15" t="s">
        <v>76</v>
      </c>
      <c r="B15" s="23" t="s">
        <v>86</v>
      </c>
      <c r="C15" s="23" t="s">
        <v>2</v>
      </c>
      <c r="D15" s="23" t="s">
        <v>94</v>
      </c>
      <c r="E15" t="s">
        <v>88</v>
      </c>
      <c r="F15" s="23" t="s">
        <v>96</v>
      </c>
      <c r="G15" s="23" t="s">
        <v>97</v>
      </c>
      <c r="H15" s="23" t="s">
        <v>2</v>
      </c>
      <c r="I15" s="23" t="s">
        <v>2</v>
      </c>
      <c r="J15" s="23" t="s">
        <v>2</v>
      </c>
      <c r="K15" s="25" t="s">
        <v>118</v>
      </c>
      <c r="L15" s="23" t="s">
        <v>2</v>
      </c>
      <c r="M15" s="23" t="s">
        <v>112</v>
      </c>
      <c r="N15" s="23" t="s">
        <v>2</v>
      </c>
      <c r="O15" s="26">
        <v>0.98799999999999999</v>
      </c>
      <c r="P15" s="23" t="s">
        <v>132</v>
      </c>
      <c r="Q15" s="23" t="s">
        <v>7</v>
      </c>
      <c r="R15" s="7" t="s">
        <v>139</v>
      </c>
      <c r="S15" s="23" t="s">
        <v>7</v>
      </c>
      <c r="T15" s="23" t="s">
        <v>143</v>
      </c>
      <c r="U15" s="23" t="s">
        <v>39</v>
      </c>
      <c r="V15" s="23" t="s">
        <v>7</v>
      </c>
      <c r="W15" s="23">
        <v>0.23</v>
      </c>
      <c r="X15" s="7" t="s">
        <v>154</v>
      </c>
      <c r="Y15" s="7" t="s">
        <v>155</v>
      </c>
      <c r="Z15" s="23" t="s">
        <v>112</v>
      </c>
      <c r="AA15" s="23" t="s">
        <v>2</v>
      </c>
      <c r="AB15" s="7" t="str">
        <f t="shared" si="0"/>
        <v>GC9000iWM 20/210 S</v>
      </c>
      <c r="AC15" s="23" t="s">
        <v>157</v>
      </c>
      <c r="AD15" s="23" t="s">
        <v>158</v>
      </c>
      <c r="AE15" s="23" t="s">
        <v>2</v>
      </c>
      <c r="AF15" s="23" t="s">
        <v>169</v>
      </c>
      <c r="AG15" s="23" t="s">
        <v>2</v>
      </c>
      <c r="AH15" s="30" t="s">
        <v>115</v>
      </c>
      <c r="AI15" s="23" t="s">
        <v>7</v>
      </c>
      <c r="AJ15" s="23" t="s">
        <v>7</v>
      </c>
      <c r="AK15" s="23" t="s">
        <v>170</v>
      </c>
      <c r="AL15" s="23" t="s">
        <v>7</v>
      </c>
      <c r="AM15" s="29">
        <v>0.85</v>
      </c>
      <c r="AN15" s="23" t="s">
        <v>7</v>
      </c>
    </row>
    <row r="16" spans="1:50" ht="15" x14ac:dyDescent="0.25">
      <c r="A16" t="s">
        <v>74</v>
      </c>
      <c r="B16" s="23" t="s">
        <v>86</v>
      </c>
      <c r="C16" s="23" t="s">
        <v>2</v>
      </c>
      <c r="D16" s="23" t="s">
        <v>94</v>
      </c>
      <c r="E16" t="s">
        <v>88</v>
      </c>
      <c r="F16" s="23" t="s">
        <v>96</v>
      </c>
      <c r="G16" s="23" t="s">
        <v>97</v>
      </c>
      <c r="H16" s="23" t="s">
        <v>2</v>
      </c>
      <c r="I16" s="23" t="s">
        <v>2</v>
      </c>
      <c r="J16" s="23" t="s">
        <v>2</v>
      </c>
      <c r="K16" s="25" t="s">
        <v>130</v>
      </c>
      <c r="L16" s="23" t="s">
        <v>2</v>
      </c>
      <c r="M16" s="23" t="s">
        <v>112</v>
      </c>
      <c r="N16" s="23" t="s">
        <v>2</v>
      </c>
      <c r="O16" s="26">
        <v>0.98699999999999999</v>
      </c>
      <c r="P16" s="23" t="s">
        <v>132</v>
      </c>
      <c r="Q16" s="23" t="s">
        <v>7</v>
      </c>
      <c r="R16" s="7" t="s">
        <v>139</v>
      </c>
      <c r="S16" s="23" t="s">
        <v>7</v>
      </c>
      <c r="T16" s="23" t="s">
        <v>143</v>
      </c>
      <c r="U16" s="23" t="s">
        <v>39</v>
      </c>
      <c r="V16" s="23" t="s">
        <v>7</v>
      </c>
      <c r="W16" s="23">
        <v>0.23</v>
      </c>
      <c r="X16" s="7" t="s">
        <v>154</v>
      </c>
      <c r="Y16" s="7" t="s">
        <v>155</v>
      </c>
      <c r="Z16" s="23" t="s">
        <v>112</v>
      </c>
      <c r="AA16" s="23" t="s">
        <v>2</v>
      </c>
      <c r="AB16" s="7" t="str">
        <f t="shared" si="0"/>
        <v>GC9000iWM 30/100 S(B)</v>
      </c>
      <c r="AC16" s="23" t="s">
        <v>157</v>
      </c>
      <c r="AD16" s="23" t="s">
        <v>158</v>
      </c>
      <c r="AE16" s="23" t="s">
        <v>2</v>
      </c>
      <c r="AF16" s="23" t="s">
        <v>169</v>
      </c>
      <c r="AG16" s="23" t="s">
        <v>2</v>
      </c>
      <c r="AH16" s="30" t="s">
        <v>115</v>
      </c>
      <c r="AI16" s="23" t="s">
        <v>7</v>
      </c>
      <c r="AJ16" s="23" t="s">
        <v>7</v>
      </c>
      <c r="AK16" s="23" t="s">
        <v>170</v>
      </c>
      <c r="AL16" s="23" t="s">
        <v>7</v>
      </c>
      <c r="AM16" s="29">
        <v>0.86</v>
      </c>
      <c r="AN16" s="23" t="s">
        <v>7</v>
      </c>
    </row>
    <row r="17" spans="1:40" ht="15" x14ac:dyDescent="0.25">
      <c r="A17" t="s">
        <v>71</v>
      </c>
      <c r="B17" s="23" t="s">
        <v>86</v>
      </c>
      <c r="C17" s="23" t="s">
        <v>2</v>
      </c>
      <c r="D17" s="23" t="s">
        <v>94</v>
      </c>
      <c r="E17" t="s">
        <v>88</v>
      </c>
      <c r="F17" s="23" t="s">
        <v>96</v>
      </c>
      <c r="G17" s="23" t="s">
        <v>97</v>
      </c>
      <c r="H17" s="23" t="s">
        <v>2</v>
      </c>
      <c r="I17" s="23" t="s">
        <v>2</v>
      </c>
      <c r="J17" s="23" t="s">
        <v>2</v>
      </c>
      <c r="K17" s="25" t="s">
        <v>130</v>
      </c>
      <c r="L17" s="23" t="s">
        <v>2</v>
      </c>
      <c r="M17" s="23" t="s">
        <v>112</v>
      </c>
      <c r="N17" s="23" t="s">
        <v>2</v>
      </c>
      <c r="O17" s="26">
        <v>0.98699999999999999</v>
      </c>
      <c r="P17" s="23" t="s">
        <v>132</v>
      </c>
      <c r="Q17" s="23" t="s">
        <v>7</v>
      </c>
      <c r="R17" s="7" t="s">
        <v>139</v>
      </c>
      <c r="S17" s="23" t="s">
        <v>7</v>
      </c>
      <c r="T17" s="23" t="s">
        <v>143</v>
      </c>
      <c r="U17" s="23" t="s">
        <v>39</v>
      </c>
      <c r="V17" s="23" t="s">
        <v>7</v>
      </c>
      <c r="W17" s="23">
        <v>0.23</v>
      </c>
      <c r="X17" s="7" t="s">
        <v>154</v>
      </c>
      <c r="Y17" s="7" t="s">
        <v>155</v>
      </c>
      <c r="Z17" s="23" t="s">
        <v>112</v>
      </c>
      <c r="AA17" s="23" t="s">
        <v>2</v>
      </c>
      <c r="AB17" s="7" t="str">
        <f t="shared" si="0"/>
        <v>GC9000iWM 30/150 (B)</v>
      </c>
      <c r="AC17" s="23" t="s">
        <v>157</v>
      </c>
      <c r="AD17" s="23" t="s">
        <v>158</v>
      </c>
      <c r="AE17" s="23" t="s">
        <v>2</v>
      </c>
      <c r="AF17" s="23" t="s">
        <v>169</v>
      </c>
      <c r="AG17" s="23" t="s">
        <v>2</v>
      </c>
      <c r="AH17" s="30" t="s">
        <v>115</v>
      </c>
      <c r="AI17" s="23" t="s">
        <v>7</v>
      </c>
      <c r="AJ17" s="23" t="s">
        <v>7</v>
      </c>
      <c r="AK17" s="23" t="s">
        <v>170</v>
      </c>
      <c r="AL17" s="23" t="s">
        <v>7</v>
      </c>
      <c r="AM17" s="29">
        <v>0.85</v>
      </c>
      <c r="AN17" s="23" t="s">
        <v>7</v>
      </c>
    </row>
    <row r="18" spans="1:40" ht="15" x14ac:dyDescent="0.25">
      <c r="A18" t="s">
        <v>75</v>
      </c>
      <c r="B18" s="23" t="s">
        <v>86</v>
      </c>
      <c r="C18" s="23" t="s">
        <v>2</v>
      </c>
      <c r="D18" s="23" t="s">
        <v>94</v>
      </c>
      <c r="E18" t="s">
        <v>88</v>
      </c>
      <c r="F18" s="23" t="s">
        <v>96</v>
      </c>
      <c r="G18" s="23" t="s">
        <v>97</v>
      </c>
      <c r="H18" s="23" t="s">
        <v>2</v>
      </c>
      <c r="I18" s="23" t="s">
        <v>2</v>
      </c>
      <c r="J18" s="23" t="s">
        <v>2</v>
      </c>
      <c r="K18" s="25" t="s">
        <v>130</v>
      </c>
      <c r="L18" s="23" t="s">
        <v>2</v>
      </c>
      <c r="M18" s="23" t="s">
        <v>112</v>
      </c>
      <c r="N18" s="23" t="s">
        <v>2</v>
      </c>
      <c r="O18" s="26">
        <v>0.98699999999999999</v>
      </c>
      <c r="P18" s="23" t="s">
        <v>132</v>
      </c>
      <c r="Q18" s="23" t="s">
        <v>7</v>
      </c>
      <c r="R18" s="7" t="s">
        <v>139</v>
      </c>
      <c r="S18" s="23" t="s">
        <v>7</v>
      </c>
      <c r="T18" s="23" t="s">
        <v>143</v>
      </c>
      <c r="U18" s="23" t="s">
        <v>39</v>
      </c>
      <c r="V18" s="23" t="s">
        <v>7</v>
      </c>
      <c r="W18" s="23">
        <v>0.23</v>
      </c>
      <c r="X18" s="7" t="s">
        <v>154</v>
      </c>
      <c r="Y18" s="7" t="s">
        <v>155</v>
      </c>
      <c r="Z18" s="23" t="s">
        <v>112</v>
      </c>
      <c r="AA18" s="23" t="s">
        <v>2</v>
      </c>
      <c r="AB18" s="7" t="str">
        <f t="shared" si="0"/>
        <v>GC9000iWM 30/150 S(B)</v>
      </c>
      <c r="AC18" s="23" t="s">
        <v>157</v>
      </c>
      <c r="AD18" s="23" t="s">
        <v>158</v>
      </c>
      <c r="AE18" s="23" t="s">
        <v>2</v>
      </c>
      <c r="AF18" s="23" t="s">
        <v>169</v>
      </c>
      <c r="AG18" s="23" t="s">
        <v>2</v>
      </c>
      <c r="AH18" s="30" t="s">
        <v>115</v>
      </c>
      <c r="AI18" s="23" t="s">
        <v>7</v>
      </c>
      <c r="AJ18" s="23" t="s">
        <v>7</v>
      </c>
      <c r="AK18" s="23" t="s">
        <v>170</v>
      </c>
      <c r="AL18" s="23" t="s">
        <v>7</v>
      </c>
      <c r="AM18" s="29">
        <v>0.85</v>
      </c>
      <c r="AN18" s="23" t="s">
        <v>7</v>
      </c>
    </row>
    <row r="19" spans="1:40" ht="15" x14ac:dyDescent="0.25">
      <c r="A19" t="s">
        <v>58</v>
      </c>
      <c r="B19" s="23" t="s">
        <v>86</v>
      </c>
      <c r="C19" s="23" t="s">
        <v>2</v>
      </c>
      <c r="D19" s="23" t="s">
        <v>94</v>
      </c>
      <c r="E19" t="s">
        <v>88</v>
      </c>
      <c r="F19" s="23" t="s">
        <v>96</v>
      </c>
      <c r="G19" s="23" t="s">
        <v>97</v>
      </c>
      <c r="H19" s="23" t="s">
        <v>2</v>
      </c>
      <c r="I19" s="23" t="s">
        <v>2</v>
      </c>
      <c r="J19" s="23" t="s">
        <v>2</v>
      </c>
      <c r="K19" s="25" t="s">
        <v>125</v>
      </c>
      <c r="L19" s="23" t="s">
        <v>2</v>
      </c>
      <c r="M19" s="23" t="s">
        <v>112</v>
      </c>
      <c r="N19" s="23" t="s">
        <v>2</v>
      </c>
      <c r="O19" s="26">
        <v>0.97</v>
      </c>
      <c r="P19" s="23" t="s">
        <v>132</v>
      </c>
      <c r="Q19" s="23" t="s">
        <v>7</v>
      </c>
      <c r="R19" s="7" t="s">
        <v>139</v>
      </c>
      <c r="S19" s="23" t="s">
        <v>7</v>
      </c>
      <c r="T19" s="25" t="s">
        <v>149</v>
      </c>
      <c r="U19" s="23" t="s">
        <v>39</v>
      </c>
      <c r="V19" s="23" t="s">
        <v>7</v>
      </c>
      <c r="W19" s="23">
        <v>0.23</v>
      </c>
      <c r="X19" s="7" t="s">
        <v>154</v>
      </c>
      <c r="Y19" s="7" t="s">
        <v>155</v>
      </c>
      <c r="Z19" s="23" t="s">
        <v>112</v>
      </c>
      <c r="AA19" s="23" t="s">
        <v>2</v>
      </c>
      <c r="AB19" s="7" t="str">
        <f t="shared" si="0"/>
        <v xml:space="preserve">TOP 42-3 ZWBR </v>
      </c>
      <c r="AC19" s="23" t="s">
        <v>157</v>
      </c>
      <c r="AD19" s="23" t="s">
        <v>159</v>
      </c>
      <c r="AE19" s="23" t="s">
        <v>2</v>
      </c>
      <c r="AF19" s="23" t="s">
        <v>169</v>
      </c>
      <c r="AG19" s="23" t="s">
        <v>147</v>
      </c>
      <c r="AH19" s="30" t="s">
        <v>120</v>
      </c>
      <c r="AI19" s="23" t="s">
        <v>2</v>
      </c>
      <c r="AJ19" s="23" t="s">
        <v>7</v>
      </c>
      <c r="AK19" s="23" t="s">
        <v>170</v>
      </c>
      <c r="AL19" s="23" t="s">
        <v>7</v>
      </c>
      <c r="AM19" s="29">
        <v>0.83</v>
      </c>
      <c r="AN19" s="23" t="s">
        <v>7</v>
      </c>
    </row>
    <row r="20" spans="1:40" ht="15" x14ac:dyDescent="0.25">
      <c r="A20" t="s">
        <v>70</v>
      </c>
      <c r="B20" s="23" t="s">
        <v>86</v>
      </c>
      <c r="C20" s="23" t="s">
        <v>2</v>
      </c>
      <c r="D20" s="23" t="s">
        <v>94</v>
      </c>
      <c r="E20" t="s">
        <v>88</v>
      </c>
      <c r="F20" s="23" t="s">
        <v>96</v>
      </c>
      <c r="G20" s="23" t="s">
        <v>97</v>
      </c>
      <c r="H20" s="23" t="s">
        <v>2</v>
      </c>
      <c r="I20" s="23" t="s">
        <v>2</v>
      </c>
      <c r="J20" s="23" t="s">
        <v>2</v>
      </c>
      <c r="K20" s="25" t="s">
        <v>130</v>
      </c>
      <c r="L20" s="23" t="s">
        <v>2</v>
      </c>
      <c r="M20" s="23" t="s">
        <v>112</v>
      </c>
      <c r="N20" s="23" t="s">
        <v>2</v>
      </c>
      <c r="O20" s="26">
        <v>0.97599999999999998</v>
      </c>
      <c r="P20" s="23" t="s">
        <v>132</v>
      </c>
      <c r="Q20" s="23" t="s">
        <v>7</v>
      </c>
      <c r="R20" s="7" t="s">
        <v>139</v>
      </c>
      <c r="S20" s="23" t="s">
        <v>7</v>
      </c>
      <c r="T20" s="23" t="s">
        <v>143</v>
      </c>
      <c r="U20" s="23" t="s">
        <v>39</v>
      </c>
      <c r="V20" s="23" t="s">
        <v>7</v>
      </c>
      <c r="W20" s="23">
        <v>0.23</v>
      </c>
      <c r="X20" s="7" t="s">
        <v>154</v>
      </c>
      <c r="Y20" s="7" t="s">
        <v>155</v>
      </c>
      <c r="Z20" s="23" t="s">
        <v>112</v>
      </c>
      <c r="AA20" s="23" t="s">
        <v>2</v>
      </c>
      <c r="AB20" s="7" t="str">
        <f t="shared" si="0"/>
        <v>ZBS 30/210-3 SOE</v>
      </c>
      <c r="AC20" s="23" t="s">
        <v>157</v>
      </c>
      <c r="AD20" s="23" t="s">
        <v>158</v>
      </c>
      <c r="AE20" s="23" t="s">
        <v>2</v>
      </c>
      <c r="AF20" s="23" t="s">
        <v>169</v>
      </c>
      <c r="AG20" s="23" t="s">
        <v>2</v>
      </c>
      <c r="AH20" s="30" t="s">
        <v>188</v>
      </c>
      <c r="AI20" s="23" t="s">
        <v>7</v>
      </c>
      <c r="AJ20" s="23" t="s">
        <v>7</v>
      </c>
      <c r="AK20" s="23" t="s">
        <v>170</v>
      </c>
      <c r="AL20" s="23" t="s">
        <v>7</v>
      </c>
      <c r="AM20" s="29">
        <v>0.87</v>
      </c>
      <c r="AN20" s="23" t="s">
        <v>7</v>
      </c>
    </row>
    <row r="21" spans="1:40" ht="15" x14ac:dyDescent="0.25">
      <c r="A21" t="s">
        <v>51</v>
      </c>
      <c r="B21" s="23" t="s">
        <v>86</v>
      </c>
      <c r="C21" s="23" t="s">
        <v>2</v>
      </c>
      <c r="D21" s="23" t="s">
        <v>94</v>
      </c>
      <c r="E21" t="s">
        <v>88</v>
      </c>
      <c r="F21" s="23" t="s">
        <v>96</v>
      </c>
      <c r="G21" s="23" t="s">
        <v>97</v>
      </c>
      <c r="H21" s="23" t="s">
        <v>2</v>
      </c>
      <c r="I21" s="23" t="s">
        <v>2</v>
      </c>
      <c r="J21" s="23" t="s">
        <v>2</v>
      </c>
      <c r="K21" s="25" t="s">
        <v>116</v>
      </c>
      <c r="L21" s="23" t="s">
        <v>2</v>
      </c>
      <c r="M21" s="23" t="s">
        <v>112</v>
      </c>
      <c r="N21" s="23" t="s">
        <v>2</v>
      </c>
      <c r="O21" s="26">
        <v>0.97399999999999998</v>
      </c>
      <c r="P21" s="23" t="s">
        <v>132</v>
      </c>
      <c r="Q21" s="23" t="s">
        <v>7</v>
      </c>
      <c r="R21" s="7" t="s">
        <v>139</v>
      </c>
      <c r="S21" s="23" t="s">
        <v>7</v>
      </c>
      <c r="T21" s="25" t="s">
        <v>144</v>
      </c>
      <c r="U21" s="23" t="s">
        <v>39</v>
      </c>
      <c r="V21" s="23" t="s">
        <v>7</v>
      </c>
      <c r="W21" s="25">
        <v>0.2</v>
      </c>
      <c r="X21" s="7" t="s">
        <v>154</v>
      </c>
      <c r="Y21" s="7" t="s">
        <v>155</v>
      </c>
      <c r="Z21" s="23" t="s">
        <v>112</v>
      </c>
      <c r="AA21" s="23" t="s">
        <v>2</v>
      </c>
      <c r="AB21" s="7" t="str">
        <f t="shared" si="0"/>
        <v xml:space="preserve">ZWB 30-4 C </v>
      </c>
      <c r="AC21" s="23" t="s">
        <v>157</v>
      </c>
      <c r="AD21" s="23" t="s">
        <v>159</v>
      </c>
      <c r="AE21" s="23" t="s">
        <v>2</v>
      </c>
      <c r="AF21" s="23" t="s">
        <v>169</v>
      </c>
      <c r="AG21" s="23" t="s">
        <v>147</v>
      </c>
      <c r="AH21" s="30" t="s">
        <v>174</v>
      </c>
      <c r="AI21" s="23" t="s">
        <v>2</v>
      </c>
      <c r="AJ21" s="23" t="s">
        <v>7</v>
      </c>
      <c r="AK21" s="23" t="s">
        <v>170</v>
      </c>
      <c r="AL21" s="23" t="s">
        <v>7</v>
      </c>
      <c r="AM21" s="29">
        <v>0.83</v>
      </c>
      <c r="AN21" s="23" t="s">
        <v>7</v>
      </c>
    </row>
    <row r="22" spans="1:40" ht="15" x14ac:dyDescent="0.25">
      <c r="A22" t="s">
        <v>64</v>
      </c>
      <c r="B22" s="23" t="s">
        <v>86</v>
      </c>
      <c r="C22" s="23" t="s">
        <v>2</v>
      </c>
      <c r="D22" s="23" t="s">
        <v>94</v>
      </c>
      <c r="E22" t="s">
        <v>87</v>
      </c>
      <c r="F22" s="23" t="s">
        <v>96</v>
      </c>
      <c r="G22" s="23" t="s">
        <v>97</v>
      </c>
      <c r="H22" s="23" t="s">
        <v>2</v>
      </c>
      <c r="I22" s="23" t="s">
        <v>2</v>
      </c>
      <c r="J22" s="23" t="s">
        <v>2</v>
      </c>
      <c r="K22" s="25" t="s">
        <v>129</v>
      </c>
      <c r="L22" s="23" t="s">
        <v>2</v>
      </c>
      <c r="M22" s="23" t="s">
        <v>112</v>
      </c>
      <c r="N22" s="23" t="s">
        <v>2</v>
      </c>
      <c r="O22" s="26">
        <v>0.97299999999999998</v>
      </c>
      <c r="P22" s="23" t="s">
        <v>132</v>
      </c>
      <c r="Q22" s="23" t="s">
        <v>7</v>
      </c>
      <c r="R22" s="7" t="s">
        <v>139</v>
      </c>
      <c r="S22" s="23" t="s">
        <v>7</v>
      </c>
      <c r="T22" s="23" t="s">
        <v>143</v>
      </c>
      <c r="U22" s="23" t="s">
        <v>39</v>
      </c>
      <c r="V22" s="23" t="s">
        <v>7</v>
      </c>
      <c r="W22" s="23">
        <v>0.23</v>
      </c>
      <c r="X22" s="7" t="s">
        <v>154</v>
      </c>
      <c r="Y22" s="7" t="s">
        <v>155</v>
      </c>
      <c r="Z22" s="23" t="s">
        <v>112</v>
      </c>
      <c r="AA22" s="23" t="s">
        <v>2</v>
      </c>
      <c r="AB22" s="7" t="str">
        <f t="shared" si="0"/>
        <v xml:space="preserve">CSW 30-3 </v>
      </c>
      <c r="AC22" s="23" t="s">
        <v>157</v>
      </c>
      <c r="AD22" s="23" t="s">
        <v>159</v>
      </c>
      <c r="AE22" s="23" t="s">
        <v>2</v>
      </c>
      <c r="AF22" s="23" t="s">
        <v>169</v>
      </c>
      <c r="AG22" s="23" t="s">
        <v>147</v>
      </c>
      <c r="AH22" s="30" t="s">
        <v>174</v>
      </c>
      <c r="AI22" s="23" t="s">
        <v>2</v>
      </c>
      <c r="AJ22" s="23" t="s">
        <v>7</v>
      </c>
      <c r="AK22" s="23" t="s">
        <v>170</v>
      </c>
      <c r="AL22" s="23" t="s">
        <v>7</v>
      </c>
      <c r="AM22" s="29">
        <v>0.82</v>
      </c>
      <c r="AN22" s="23" t="s">
        <v>7</v>
      </c>
    </row>
    <row r="23" spans="1:40" ht="15" x14ac:dyDescent="0.25">
      <c r="A23" t="s">
        <v>57</v>
      </c>
      <c r="B23" s="23" t="s">
        <v>86</v>
      </c>
      <c r="C23" s="23" t="s">
        <v>2</v>
      </c>
      <c r="D23" s="23" t="s">
        <v>94</v>
      </c>
      <c r="E23" t="s">
        <v>87</v>
      </c>
      <c r="F23" s="23" t="s">
        <v>96</v>
      </c>
      <c r="G23" s="23" t="s">
        <v>97</v>
      </c>
      <c r="H23" s="23" t="s">
        <v>2</v>
      </c>
      <c r="I23" s="23" t="s">
        <v>2</v>
      </c>
      <c r="J23" s="23" t="s">
        <v>2</v>
      </c>
      <c r="K23" s="25" t="s">
        <v>126</v>
      </c>
      <c r="L23" s="23" t="s">
        <v>2</v>
      </c>
      <c r="M23" s="23" t="s">
        <v>112</v>
      </c>
      <c r="N23" s="23" t="s">
        <v>2</v>
      </c>
      <c r="O23" s="26">
        <v>0.97699999999999998</v>
      </c>
      <c r="P23" s="23" t="s">
        <v>132</v>
      </c>
      <c r="Q23" s="23" t="s">
        <v>7</v>
      </c>
      <c r="R23" s="7" t="s">
        <v>139</v>
      </c>
      <c r="S23" s="23" t="s">
        <v>7</v>
      </c>
      <c r="T23" s="23" t="s">
        <v>143</v>
      </c>
      <c r="U23" s="23" t="s">
        <v>39</v>
      </c>
      <c r="V23" s="23" t="s">
        <v>7</v>
      </c>
      <c r="W23" s="23">
        <v>0.23</v>
      </c>
      <c r="X23" s="7" t="s">
        <v>154</v>
      </c>
      <c r="Y23" s="7" t="s">
        <v>155</v>
      </c>
      <c r="Z23" s="23" t="s">
        <v>112</v>
      </c>
      <c r="AA23" s="23" t="s">
        <v>2</v>
      </c>
      <c r="AB23" s="7" t="str">
        <f t="shared" ref="AB23:AB45" si="1">A23</f>
        <v xml:space="preserve">GC7000iW 35 (B)C </v>
      </c>
      <c r="AC23" s="23" t="s">
        <v>157</v>
      </c>
      <c r="AD23" s="23" t="s">
        <v>159</v>
      </c>
      <c r="AE23" s="23" t="s">
        <v>2</v>
      </c>
      <c r="AF23" s="23" t="s">
        <v>169</v>
      </c>
      <c r="AG23" s="23" t="s">
        <v>147</v>
      </c>
      <c r="AH23" s="30" t="s">
        <v>175</v>
      </c>
      <c r="AI23" s="23" t="s">
        <v>2</v>
      </c>
      <c r="AJ23" s="23" t="s">
        <v>7</v>
      </c>
      <c r="AK23" s="23" t="s">
        <v>170</v>
      </c>
      <c r="AL23" s="23" t="s">
        <v>7</v>
      </c>
      <c r="AM23" s="29">
        <v>0.81</v>
      </c>
      <c r="AN23" s="23" t="s">
        <v>7</v>
      </c>
    </row>
    <row r="24" spans="1:40" ht="15" x14ac:dyDescent="0.25">
      <c r="A24" t="s">
        <v>61</v>
      </c>
      <c r="B24" s="23" t="s">
        <v>86</v>
      </c>
      <c r="C24" s="23" t="s">
        <v>2</v>
      </c>
      <c r="D24" s="23" t="s">
        <v>94</v>
      </c>
      <c r="E24" t="s">
        <v>87</v>
      </c>
      <c r="F24" s="23" t="s">
        <v>96</v>
      </c>
      <c r="G24" s="23" t="s">
        <v>97</v>
      </c>
      <c r="H24" s="23" t="s">
        <v>2</v>
      </c>
      <c r="I24" s="23" t="s">
        <v>2</v>
      </c>
      <c r="J24" s="23" t="s">
        <v>2</v>
      </c>
      <c r="K24" s="25" t="s">
        <v>114</v>
      </c>
      <c r="L24" s="23" t="s">
        <v>2</v>
      </c>
      <c r="M24" s="23" t="s">
        <v>112</v>
      </c>
      <c r="N24" s="23" t="s">
        <v>2</v>
      </c>
      <c r="O24" s="26">
        <v>0.99299999999999999</v>
      </c>
      <c r="P24" s="23" t="s">
        <v>132</v>
      </c>
      <c r="Q24" s="23" t="s">
        <v>7</v>
      </c>
      <c r="R24" s="7" t="s">
        <v>139</v>
      </c>
      <c r="S24" s="23" t="s">
        <v>7</v>
      </c>
      <c r="T24" s="23" t="s">
        <v>143</v>
      </c>
      <c r="U24" s="23" t="s">
        <v>39</v>
      </c>
      <c r="V24" s="23" t="s">
        <v>7</v>
      </c>
      <c r="W24" s="23">
        <v>0.23</v>
      </c>
      <c r="X24" s="7" t="s">
        <v>154</v>
      </c>
      <c r="Y24" s="7" t="s">
        <v>155</v>
      </c>
      <c r="Z24" s="23" t="s">
        <v>112</v>
      </c>
      <c r="AA24" s="23" t="s">
        <v>2</v>
      </c>
      <c r="AB24" s="7" t="str">
        <f t="shared" si="1"/>
        <v xml:space="preserve">GC9000iW 45 </v>
      </c>
      <c r="AC24" s="23" t="s">
        <v>157</v>
      </c>
      <c r="AD24" s="23" t="s">
        <v>38</v>
      </c>
      <c r="AE24" s="23" t="s">
        <v>147</v>
      </c>
      <c r="AF24" s="23" t="s">
        <v>147</v>
      </c>
      <c r="AG24" s="23" t="s">
        <v>147</v>
      </c>
      <c r="AH24" s="30" t="s">
        <v>173</v>
      </c>
      <c r="AI24" s="23" t="s">
        <v>112</v>
      </c>
      <c r="AJ24" s="23" t="s">
        <v>147</v>
      </c>
      <c r="AK24" s="23" t="s">
        <v>147</v>
      </c>
      <c r="AL24" s="23" t="s">
        <v>147</v>
      </c>
      <c r="AM24" s="23" t="s">
        <v>147</v>
      </c>
      <c r="AN24" s="23" t="s">
        <v>7</v>
      </c>
    </row>
    <row r="25" spans="1:40" ht="15" x14ac:dyDescent="0.25">
      <c r="A25" t="s">
        <v>77</v>
      </c>
      <c r="B25" s="23" t="s">
        <v>86</v>
      </c>
      <c r="C25" s="23" t="s">
        <v>2</v>
      </c>
      <c r="D25" s="23" t="s">
        <v>94</v>
      </c>
      <c r="E25" t="s">
        <v>87</v>
      </c>
      <c r="F25" s="23" t="s">
        <v>96</v>
      </c>
      <c r="G25" s="23" t="s">
        <v>97</v>
      </c>
      <c r="H25" s="23" t="s">
        <v>2</v>
      </c>
      <c r="I25" s="23" t="s">
        <v>2</v>
      </c>
      <c r="J25" s="23" t="s">
        <v>2</v>
      </c>
      <c r="K25" s="25" t="s">
        <v>130</v>
      </c>
      <c r="L25" s="23" t="s">
        <v>2</v>
      </c>
      <c r="M25" s="23" t="s">
        <v>112</v>
      </c>
      <c r="N25" s="23" t="s">
        <v>2</v>
      </c>
      <c r="O25" s="26">
        <v>0.98699999999999999</v>
      </c>
      <c r="P25" s="23" t="s">
        <v>132</v>
      </c>
      <c r="Q25" s="23" t="s">
        <v>7</v>
      </c>
      <c r="R25" s="7" t="s">
        <v>139</v>
      </c>
      <c r="S25" s="23" t="s">
        <v>7</v>
      </c>
      <c r="T25" s="23" t="s">
        <v>143</v>
      </c>
      <c r="U25" s="23" t="s">
        <v>39</v>
      </c>
      <c r="V25" s="23" t="s">
        <v>7</v>
      </c>
      <c r="W25" s="23">
        <v>0.23</v>
      </c>
      <c r="X25" s="7" t="s">
        <v>154</v>
      </c>
      <c r="Y25" s="7" t="s">
        <v>155</v>
      </c>
      <c r="Z25" s="23" t="s">
        <v>112</v>
      </c>
      <c r="AA25" s="23" t="s">
        <v>2</v>
      </c>
      <c r="AB25" s="7" t="str">
        <f t="shared" si="1"/>
        <v>GC9000iWM 30/210 S(B)</v>
      </c>
      <c r="AC25" s="23" t="s">
        <v>157</v>
      </c>
      <c r="AD25" s="23" t="s">
        <v>158</v>
      </c>
      <c r="AE25" s="23" t="s">
        <v>2</v>
      </c>
      <c r="AF25" s="23" t="s">
        <v>169</v>
      </c>
      <c r="AG25" s="23" t="s">
        <v>2</v>
      </c>
      <c r="AH25" s="30" t="s">
        <v>115</v>
      </c>
      <c r="AI25" s="23" t="s">
        <v>7</v>
      </c>
      <c r="AJ25" s="23" t="s">
        <v>7</v>
      </c>
      <c r="AK25" s="23" t="s">
        <v>170</v>
      </c>
      <c r="AL25" s="23" t="s">
        <v>7</v>
      </c>
      <c r="AM25" s="29">
        <v>0.85</v>
      </c>
      <c r="AN25" s="23" t="s">
        <v>7</v>
      </c>
    </row>
    <row r="26" spans="1:40" ht="15" x14ac:dyDescent="0.25">
      <c r="A26" t="s">
        <v>80</v>
      </c>
      <c r="B26" s="23" t="s">
        <v>86</v>
      </c>
      <c r="C26" s="23" t="s">
        <v>2</v>
      </c>
      <c r="D26" s="23" t="s">
        <v>94</v>
      </c>
      <c r="E26" t="s">
        <v>87</v>
      </c>
      <c r="F26" s="23" t="s">
        <v>96</v>
      </c>
      <c r="G26" s="23" t="s">
        <v>97</v>
      </c>
      <c r="H26" s="23" t="s">
        <v>2</v>
      </c>
      <c r="I26" s="23" t="s">
        <v>2</v>
      </c>
      <c r="J26" s="23" t="s">
        <v>2</v>
      </c>
      <c r="K26" s="25" t="s">
        <v>124</v>
      </c>
      <c r="L26" s="23" t="s">
        <v>2</v>
      </c>
      <c r="M26" s="23" t="s">
        <v>112</v>
      </c>
      <c r="N26" s="23" t="s">
        <v>2</v>
      </c>
      <c r="O26" s="26">
        <v>0.98899999999999999</v>
      </c>
      <c r="P26" s="23" t="s">
        <v>132</v>
      </c>
      <c r="Q26" s="23" t="s">
        <v>7</v>
      </c>
      <c r="R26" s="7" t="s">
        <v>139</v>
      </c>
      <c r="S26" s="23" t="s">
        <v>7</v>
      </c>
      <c r="T26" s="25" t="s">
        <v>147</v>
      </c>
      <c r="U26" s="25" t="s">
        <v>147</v>
      </c>
      <c r="V26" s="25" t="s">
        <v>147</v>
      </c>
      <c r="W26" s="25" t="s">
        <v>147</v>
      </c>
      <c r="X26" s="7" t="s">
        <v>154</v>
      </c>
      <c r="Y26" s="7" t="s">
        <v>155</v>
      </c>
      <c r="Z26" s="25" t="s">
        <v>147</v>
      </c>
      <c r="AA26" s="25" t="s">
        <v>147</v>
      </c>
      <c r="AB26" s="7" t="str">
        <f t="shared" si="1"/>
        <v>KBR 16</v>
      </c>
      <c r="AC26" s="25" t="s">
        <v>147</v>
      </c>
      <c r="AD26" s="25" t="s">
        <v>147</v>
      </c>
      <c r="AE26" s="25" t="s">
        <v>147</v>
      </c>
      <c r="AF26" s="25" t="s">
        <v>147</v>
      </c>
      <c r="AG26" s="23" t="s">
        <v>147</v>
      </c>
      <c r="AH26" s="31" t="s">
        <v>182</v>
      </c>
      <c r="AI26" s="25" t="s">
        <v>147</v>
      </c>
      <c r="AJ26" s="25" t="s">
        <v>147</v>
      </c>
      <c r="AK26" s="25" t="s">
        <v>147</v>
      </c>
      <c r="AL26" s="25" t="s">
        <v>147</v>
      </c>
      <c r="AM26" s="25" t="s">
        <v>147</v>
      </c>
      <c r="AN26" s="25" t="s">
        <v>147</v>
      </c>
    </row>
    <row r="27" spans="1:40" ht="15" x14ac:dyDescent="0.25">
      <c r="A27" t="s">
        <v>81</v>
      </c>
      <c r="B27" s="23" t="s">
        <v>86</v>
      </c>
      <c r="C27" s="23" t="s">
        <v>2</v>
      </c>
      <c r="D27" s="23" t="s">
        <v>94</v>
      </c>
      <c r="E27" t="s">
        <v>87</v>
      </c>
      <c r="F27" s="23" t="s">
        <v>96</v>
      </c>
      <c r="G27" s="23" t="s">
        <v>97</v>
      </c>
      <c r="H27" s="23" t="s">
        <v>2</v>
      </c>
      <c r="I27" s="23" t="s">
        <v>2</v>
      </c>
      <c r="J27" s="23" t="s">
        <v>2</v>
      </c>
      <c r="K27" s="25" t="s">
        <v>115</v>
      </c>
      <c r="L27" s="23" t="s">
        <v>2</v>
      </c>
      <c r="M27" s="23" t="s">
        <v>112</v>
      </c>
      <c r="N27" s="23" t="s">
        <v>2</v>
      </c>
      <c r="O27" s="26">
        <v>0.97599999999999998</v>
      </c>
      <c r="P27" s="23" t="s">
        <v>132</v>
      </c>
      <c r="Q27" s="23" t="s">
        <v>7</v>
      </c>
      <c r="R27" s="7" t="s">
        <v>139</v>
      </c>
      <c r="S27" s="23" t="s">
        <v>7</v>
      </c>
      <c r="T27" s="25" t="s">
        <v>147</v>
      </c>
      <c r="U27" s="25" t="s">
        <v>147</v>
      </c>
      <c r="V27" s="25" t="s">
        <v>147</v>
      </c>
      <c r="W27" s="25" t="s">
        <v>147</v>
      </c>
      <c r="X27" s="7" t="s">
        <v>154</v>
      </c>
      <c r="Y27" s="7" t="s">
        <v>155</v>
      </c>
      <c r="Z27" s="25" t="s">
        <v>147</v>
      </c>
      <c r="AA27" s="25" t="s">
        <v>147</v>
      </c>
      <c r="AB27" s="7" t="str">
        <f t="shared" si="1"/>
        <v>KBR 30</v>
      </c>
      <c r="AC27" s="25" t="s">
        <v>147</v>
      </c>
      <c r="AD27" s="25" t="s">
        <v>147</v>
      </c>
      <c r="AE27" s="25" t="s">
        <v>147</v>
      </c>
      <c r="AF27" s="25" t="s">
        <v>147</v>
      </c>
      <c r="AG27" s="23" t="s">
        <v>147</v>
      </c>
      <c r="AH27" s="31" t="s">
        <v>182</v>
      </c>
      <c r="AI27" s="25" t="s">
        <v>147</v>
      </c>
      <c r="AJ27" s="25" t="s">
        <v>147</v>
      </c>
      <c r="AK27" s="25" t="s">
        <v>147</v>
      </c>
      <c r="AL27" s="25" t="s">
        <v>147</v>
      </c>
      <c r="AM27" s="25" t="s">
        <v>147</v>
      </c>
      <c r="AN27" s="25" t="s">
        <v>147</v>
      </c>
    </row>
    <row r="28" spans="1:40" ht="15" x14ac:dyDescent="0.25">
      <c r="A28" t="s">
        <v>82</v>
      </c>
      <c r="B28" s="23" t="s">
        <v>86</v>
      </c>
      <c r="C28" s="23" t="s">
        <v>2</v>
      </c>
      <c r="D28" s="23" t="s">
        <v>94</v>
      </c>
      <c r="E28" t="s">
        <v>87</v>
      </c>
      <c r="F28" s="23" t="s">
        <v>96</v>
      </c>
      <c r="G28" s="23" t="s">
        <v>97</v>
      </c>
      <c r="H28" s="23" t="s">
        <v>2</v>
      </c>
      <c r="I28" s="23" t="s">
        <v>2</v>
      </c>
      <c r="J28" s="23" t="s">
        <v>2</v>
      </c>
      <c r="K28" s="25" t="s">
        <v>125</v>
      </c>
      <c r="L28" s="23" t="s">
        <v>2</v>
      </c>
      <c r="M28" s="23" t="s">
        <v>112</v>
      </c>
      <c r="N28" s="23" t="s">
        <v>2</v>
      </c>
      <c r="O28" s="26">
        <v>0.97</v>
      </c>
      <c r="P28" s="23" t="s">
        <v>132</v>
      </c>
      <c r="Q28" s="23" t="s">
        <v>7</v>
      </c>
      <c r="R28" s="7" t="s">
        <v>139</v>
      </c>
      <c r="S28" s="23" t="s">
        <v>7</v>
      </c>
      <c r="T28" s="25" t="s">
        <v>147</v>
      </c>
      <c r="U28" s="25" t="s">
        <v>147</v>
      </c>
      <c r="V28" s="25" t="s">
        <v>147</v>
      </c>
      <c r="W28" s="25" t="s">
        <v>147</v>
      </c>
      <c r="X28" s="7" t="s">
        <v>154</v>
      </c>
      <c r="Y28" s="7" t="s">
        <v>155</v>
      </c>
      <c r="Z28" s="25" t="s">
        <v>147</v>
      </c>
      <c r="AA28" s="25" t="s">
        <v>147</v>
      </c>
      <c r="AB28" s="7" t="str">
        <f t="shared" si="1"/>
        <v>KBR 42</v>
      </c>
      <c r="AC28" s="25" t="s">
        <v>147</v>
      </c>
      <c r="AD28" s="25" t="s">
        <v>147</v>
      </c>
      <c r="AE28" s="25" t="s">
        <v>147</v>
      </c>
      <c r="AF28" s="25" t="s">
        <v>147</v>
      </c>
      <c r="AG28" s="23" t="s">
        <v>147</v>
      </c>
      <c r="AH28" s="31" t="s">
        <v>182</v>
      </c>
      <c r="AI28" s="25" t="s">
        <v>147</v>
      </c>
      <c r="AJ28" s="25" t="s">
        <v>147</v>
      </c>
      <c r="AK28" s="25" t="s">
        <v>147</v>
      </c>
      <c r="AL28" s="25" t="s">
        <v>147</v>
      </c>
      <c r="AM28" s="25" t="s">
        <v>147</v>
      </c>
      <c r="AN28" s="25" t="s">
        <v>147</v>
      </c>
    </row>
    <row r="29" spans="1:40" ht="15" x14ac:dyDescent="0.25">
      <c r="A29" t="s">
        <v>83</v>
      </c>
      <c r="B29" s="23" t="s">
        <v>86</v>
      </c>
      <c r="C29" s="23" t="s">
        <v>2</v>
      </c>
      <c r="D29" s="23" t="s">
        <v>94</v>
      </c>
      <c r="E29" t="s">
        <v>87</v>
      </c>
      <c r="F29" s="23" t="s">
        <v>96</v>
      </c>
      <c r="G29" s="23" t="s">
        <v>97</v>
      </c>
      <c r="H29" s="23" t="s">
        <v>2</v>
      </c>
      <c r="I29" s="23" t="s">
        <v>2</v>
      </c>
      <c r="J29" s="23" t="s">
        <v>2</v>
      </c>
      <c r="K29" s="25" t="s">
        <v>124</v>
      </c>
      <c r="L29" s="23" t="s">
        <v>2</v>
      </c>
      <c r="M29" s="23" t="s">
        <v>112</v>
      </c>
      <c r="N29" s="23" t="s">
        <v>2</v>
      </c>
      <c r="O29" s="26">
        <v>0.98899999999999999</v>
      </c>
      <c r="P29" s="23" t="s">
        <v>132</v>
      </c>
      <c r="Q29" s="23" t="s">
        <v>7</v>
      </c>
      <c r="R29" s="7" t="s">
        <v>139</v>
      </c>
      <c r="S29" s="23" t="s">
        <v>7</v>
      </c>
      <c r="T29" s="23" t="s">
        <v>143</v>
      </c>
      <c r="U29" s="23" t="s">
        <v>39</v>
      </c>
      <c r="V29" s="23" t="s">
        <v>7</v>
      </c>
      <c r="W29" s="23">
        <v>0.23</v>
      </c>
      <c r="X29" s="7" t="s">
        <v>154</v>
      </c>
      <c r="Y29" s="7" t="s">
        <v>155</v>
      </c>
      <c r="Z29" s="23" t="s">
        <v>112</v>
      </c>
      <c r="AA29" s="23" t="s">
        <v>2</v>
      </c>
      <c r="AB29" s="7" t="str">
        <f t="shared" si="1"/>
        <v>KSBR 16</v>
      </c>
      <c r="AC29" s="23" t="s">
        <v>157</v>
      </c>
      <c r="AD29" s="23" t="s">
        <v>38</v>
      </c>
      <c r="AE29" s="23" t="s">
        <v>147</v>
      </c>
      <c r="AF29" s="23" t="s">
        <v>147</v>
      </c>
      <c r="AG29" s="23" t="s">
        <v>147</v>
      </c>
      <c r="AH29" s="30" t="s">
        <v>183</v>
      </c>
      <c r="AI29" s="23" t="s">
        <v>112</v>
      </c>
      <c r="AJ29" s="23" t="s">
        <v>147</v>
      </c>
      <c r="AK29" s="23" t="s">
        <v>147</v>
      </c>
      <c r="AL29" s="23" t="s">
        <v>147</v>
      </c>
      <c r="AM29" s="23" t="s">
        <v>147</v>
      </c>
      <c r="AN29" s="23" t="s">
        <v>7</v>
      </c>
    </row>
    <row r="30" spans="1:40" ht="15" x14ac:dyDescent="0.25">
      <c r="A30" t="s">
        <v>48</v>
      </c>
      <c r="B30" s="23" t="s">
        <v>86</v>
      </c>
      <c r="C30" s="23" t="s">
        <v>2</v>
      </c>
      <c r="D30" s="23" t="s">
        <v>94</v>
      </c>
      <c r="E30" t="s">
        <v>87</v>
      </c>
      <c r="F30" s="23" t="s">
        <v>96</v>
      </c>
      <c r="G30" s="23" t="s">
        <v>97</v>
      </c>
      <c r="H30" s="23" t="s">
        <v>2</v>
      </c>
      <c r="I30" s="23" t="s">
        <v>2</v>
      </c>
      <c r="J30" s="23" t="s">
        <v>2</v>
      </c>
      <c r="K30" s="25" t="s">
        <v>123</v>
      </c>
      <c r="L30" s="23" t="s">
        <v>2</v>
      </c>
      <c r="M30" s="23" t="s">
        <v>112</v>
      </c>
      <c r="N30" s="23" t="s">
        <v>2</v>
      </c>
      <c r="O30" s="26">
        <v>0.98099999999999998</v>
      </c>
      <c r="P30" s="23" t="s">
        <v>132</v>
      </c>
      <c r="Q30" s="23" t="s">
        <v>7</v>
      </c>
      <c r="R30" s="7" t="s">
        <v>139</v>
      </c>
      <c r="S30" s="23" t="s">
        <v>7</v>
      </c>
      <c r="T30" s="25" t="s">
        <v>144</v>
      </c>
      <c r="U30" s="23" t="s">
        <v>39</v>
      </c>
      <c r="V30" s="23" t="s">
        <v>7</v>
      </c>
      <c r="W30" s="25">
        <v>0.2</v>
      </c>
      <c r="X30" s="7" t="s">
        <v>154</v>
      </c>
      <c r="Y30" s="7" t="s">
        <v>155</v>
      </c>
      <c r="Z30" s="23" t="s">
        <v>112</v>
      </c>
      <c r="AA30" s="23" t="s">
        <v>2</v>
      </c>
      <c r="AB30" s="7" t="str">
        <f t="shared" si="1"/>
        <v xml:space="preserve">TOP 14-3CE ZSB </v>
      </c>
      <c r="AC30" s="23" t="s">
        <v>157</v>
      </c>
      <c r="AD30" s="23" t="s">
        <v>38</v>
      </c>
      <c r="AE30" s="23" t="s">
        <v>147</v>
      </c>
      <c r="AF30" s="23" t="s">
        <v>147</v>
      </c>
      <c r="AG30" s="23" t="s">
        <v>147</v>
      </c>
      <c r="AH30" s="30" t="s">
        <v>123</v>
      </c>
      <c r="AI30" s="23" t="s">
        <v>112</v>
      </c>
      <c r="AJ30" s="23" t="s">
        <v>147</v>
      </c>
      <c r="AK30" s="23" t="s">
        <v>147</v>
      </c>
      <c r="AL30" s="23" t="s">
        <v>147</v>
      </c>
      <c r="AM30" s="23" t="s">
        <v>147</v>
      </c>
      <c r="AN30" s="23" t="s">
        <v>7</v>
      </c>
    </row>
    <row r="31" spans="1:40" ht="15" x14ac:dyDescent="0.25">
      <c r="A31" t="s">
        <v>63</v>
      </c>
      <c r="B31" s="23" t="s">
        <v>86</v>
      </c>
      <c r="C31" s="23" t="s">
        <v>2</v>
      </c>
      <c r="D31" s="23" t="s">
        <v>94</v>
      </c>
      <c r="E31" t="s">
        <v>87</v>
      </c>
      <c r="F31" s="23" t="s">
        <v>96</v>
      </c>
      <c r="G31" s="23" t="s">
        <v>97</v>
      </c>
      <c r="H31" s="23" t="s">
        <v>2</v>
      </c>
      <c r="I31" s="23" t="s">
        <v>2</v>
      </c>
      <c r="J31" s="23" t="s">
        <v>2</v>
      </c>
      <c r="K31" s="25" t="s">
        <v>128</v>
      </c>
      <c r="L31" s="23" t="s">
        <v>2</v>
      </c>
      <c r="M31" s="23" t="s">
        <v>112</v>
      </c>
      <c r="N31" s="23" t="s">
        <v>2</v>
      </c>
      <c r="O31" s="26">
        <v>0.96499999999999997</v>
      </c>
      <c r="P31" s="23" t="s">
        <v>132</v>
      </c>
      <c r="Q31" s="23" t="s">
        <v>7</v>
      </c>
      <c r="R31" s="7" t="s">
        <v>139</v>
      </c>
      <c r="S31" s="23" t="s">
        <v>7</v>
      </c>
      <c r="T31" s="23" t="s">
        <v>143</v>
      </c>
      <c r="U31" s="23" t="s">
        <v>39</v>
      </c>
      <c r="V31" s="23" t="s">
        <v>7</v>
      </c>
      <c r="W31" s="23">
        <v>0.23</v>
      </c>
      <c r="X31" s="7" t="s">
        <v>154</v>
      </c>
      <c r="Y31" s="7" t="s">
        <v>155</v>
      </c>
      <c r="Z31" s="23" t="s">
        <v>112</v>
      </c>
      <c r="AA31" s="23" t="s">
        <v>2</v>
      </c>
      <c r="AB31" s="7" t="str">
        <f t="shared" si="1"/>
        <v xml:space="preserve">TOP 22/175-3 ZBS </v>
      </c>
      <c r="AC31" s="23" t="s">
        <v>157</v>
      </c>
      <c r="AD31" s="23" t="s">
        <v>158</v>
      </c>
      <c r="AE31" s="23" t="s">
        <v>2</v>
      </c>
      <c r="AF31" s="23" t="s">
        <v>169</v>
      </c>
      <c r="AG31" s="23" t="s">
        <v>2</v>
      </c>
      <c r="AH31" s="30" t="s">
        <v>126</v>
      </c>
      <c r="AI31" s="23" t="s">
        <v>7</v>
      </c>
      <c r="AJ31" s="23" t="s">
        <v>7</v>
      </c>
      <c r="AK31" s="23" t="s">
        <v>170</v>
      </c>
      <c r="AL31" s="23" t="s">
        <v>7</v>
      </c>
      <c r="AM31" s="29">
        <v>0.82</v>
      </c>
      <c r="AN31" s="23" t="s">
        <v>7</v>
      </c>
    </row>
    <row r="32" spans="1:40" ht="15" x14ac:dyDescent="0.25">
      <c r="A32" t="s">
        <v>67</v>
      </c>
      <c r="B32" s="23" t="s">
        <v>86</v>
      </c>
      <c r="C32" s="23" t="s">
        <v>2</v>
      </c>
      <c r="D32" s="23" t="s">
        <v>94</v>
      </c>
      <c r="E32" t="s">
        <v>87</v>
      </c>
      <c r="F32" s="23" t="s">
        <v>96</v>
      </c>
      <c r="G32" s="23" t="s">
        <v>97</v>
      </c>
      <c r="H32" s="23" t="s">
        <v>2</v>
      </c>
      <c r="I32" s="23" t="s">
        <v>2</v>
      </c>
      <c r="J32" s="23" t="s">
        <v>2</v>
      </c>
      <c r="K32" s="25" t="s">
        <v>129</v>
      </c>
      <c r="L32" s="23" t="s">
        <v>2</v>
      </c>
      <c r="M32" s="23" t="s">
        <v>112</v>
      </c>
      <c r="N32" s="23" t="s">
        <v>2</v>
      </c>
      <c r="O32" s="26">
        <v>0.97299999999999998</v>
      </c>
      <c r="P32" s="23" t="s">
        <v>132</v>
      </c>
      <c r="Q32" s="23" t="s">
        <v>7</v>
      </c>
      <c r="R32" s="7" t="s">
        <v>139</v>
      </c>
      <c r="S32" s="23" t="s">
        <v>7</v>
      </c>
      <c r="T32" s="23" t="s">
        <v>143</v>
      </c>
      <c r="U32" s="23" t="s">
        <v>39</v>
      </c>
      <c r="V32" s="23" t="s">
        <v>7</v>
      </c>
      <c r="W32" s="23">
        <v>0.23</v>
      </c>
      <c r="X32" s="7" t="s">
        <v>154</v>
      </c>
      <c r="Y32" s="7" t="s">
        <v>155</v>
      </c>
      <c r="Z32" s="23" t="s">
        <v>112</v>
      </c>
      <c r="AA32" s="23" t="s">
        <v>2</v>
      </c>
      <c r="AB32" s="7" t="str">
        <f t="shared" si="1"/>
        <v>TOP 22/275-3 ZBS</v>
      </c>
      <c r="AC32" s="23" t="s">
        <v>157</v>
      </c>
      <c r="AD32" s="23" t="s">
        <v>158</v>
      </c>
      <c r="AE32" s="23" t="s">
        <v>2</v>
      </c>
      <c r="AF32" s="23" t="s">
        <v>169</v>
      </c>
      <c r="AG32" s="23" t="s">
        <v>2</v>
      </c>
      <c r="AH32" s="30" t="s">
        <v>126</v>
      </c>
      <c r="AI32" s="23" t="s">
        <v>7</v>
      </c>
      <c r="AJ32" s="23" t="s">
        <v>7</v>
      </c>
      <c r="AK32" s="23" t="s">
        <v>170</v>
      </c>
      <c r="AL32" s="23" t="s">
        <v>7</v>
      </c>
      <c r="AM32" s="29">
        <v>0.9</v>
      </c>
      <c r="AN32" s="23" t="s">
        <v>7</v>
      </c>
    </row>
    <row r="33" spans="1:40" ht="15" x14ac:dyDescent="0.25">
      <c r="A33" t="s">
        <v>50</v>
      </c>
      <c r="B33" s="23" t="s">
        <v>86</v>
      </c>
      <c r="C33" s="23" t="s">
        <v>2</v>
      </c>
      <c r="D33" s="23" t="s">
        <v>94</v>
      </c>
      <c r="E33" t="s">
        <v>87</v>
      </c>
      <c r="F33" s="23" t="s">
        <v>96</v>
      </c>
      <c r="G33" s="23" t="s">
        <v>97</v>
      </c>
      <c r="H33" s="23" t="s">
        <v>2</v>
      </c>
      <c r="I33" s="23" t="s">
        <v>2</v>
      </c>
      <c r="J33" s="23" t="s">
        <v>2</v>
      </c>
      <c r="K33" s="25" t="s">
        <v>118</v>
      </c>
      <c r="L33" s="23" t="s">
        <v>2</v>
      </c>
      <c r="M33" s="23" t="s">
        <v>112</v>
      </c>
      <c r="N33" s="23" t="s">
        <v>2</v>
      </c>
      <c r="O33" s="26">
        <v>0.97599999999999998</v>
      </c>
      <c r="P33" s="23" t="s">
        <v>132</v>
      </c>
      <c r="Q33" s="23" t="s">
        <v>7</v>
      </c>
      <c r="R33" s="7" t="s">
        <v>139</v>
      </c>
      <c r="S33" s="23" t="s">
        <v>7</v>
      </c>
      <c r="T33" s="25" t="s">
        <v>148</v>
      </c>
      <c r="U33" s="23" t="s">
        <v>39</v>
      </c>
      <c r="V33" s="23" t="s">
        <v>7</v>
      </c>
      <c r="W33" s="23">
        <v>0.23</v>
      </c>
      <c r="X33" s="7" t="s">
        <v>154</v>
      </c>
      <c r="Y33" s="7" t="s">
        <v>155</v>
      </c>
      <c r="Z33" s="23" t="s">
        <v>112</v>
      </c>
      <c r="AA33" s="23" t="s">
        <v>2</v>
      </c>
      <c r="AB33" s="7" t="str">
        <f t="shared" si="1"/>
        <v xml:space="preserve">TOP 22/28-3CE ZWB </v>
      </c>
      <c r="AC33" s="23" t="s">
        <v>157</v>
      </c>
      <c r="AD33" s="23" t="s">
        <v>159</v>
      </c>
      <c r="AE33" s="23" t="s">
        <v>2</v>
      </c>
      <c r="AF33" s="23" t="s">
        <v>169</v>
      </c>
      <c r="AG33" s="23" t="s">
        <v>147</v>
      </c>
      <c r="AH33" s="30" t="s">
        <v>185</v>
      </c>
      <c r="AI33" s="23" t="s">
        <v>2</v>
      </c>
      <c r="AJ33" s="23" t="s">
        <v>7</v>
      </c>
      <c r="AK33" s="23" t="s">
        <v>170</v>
      </c>
      <c r="AL33" s="23" t="s">
        <v>7</v>
      </c>
      <c r="AM33" s="29">
        <v>0.81</v>
      </c>
      <c r="AN33" s="23" t="s">
        <v>7</v>
      </c>
    </row>
    <row r="34" spans="1:40" ht="15" x14ac:dyDescent="0.25">
      <c r="A34" t="s">
        <v>49</v>
      </c>
      <c r="B34" s="23" t="s">
        <v>86</v>
      </c>
      <c r="C34" s="23" t="s">
        <v>2</v>
      </c>
      <c r="D34" s="23" t="s">
        <v>94</v>
      </c>
      <c r="E34" t="s">
        <v>87</v>
      </c>
      <c r="F34" s="23" t="s">
        <v>96</v>
      </c>
      <c r="G34" s="23" t="s">
        <v>97</v>
      </c>
      <c r="H34" s="23" t="s">
        <v>2</v>
      </c>
      <c r="I34" s="23" t="s">
        <v>2</v>
      </c>
      <c r="J34" s="23" t="s">
        <v>2</v>
      </c>
      <c r="K34" s="25" t="s">
        <v>118</v>
      </c>
      <c r="L34" s="23" t="s">
        <v>2</v>
      </c>
      <c r="M34" s="23" t="s">
        <v>112</v>
      </c>
      <c r="N34" s="23" t="s">
        <v>2</v>
      </c>
      <c r="O34" s="26">
        <v>0.97399999999999998</v>
      </c>
      <c r="P34" s="23" t="s">
        <v>132</v>
      </c>
      <c r="Q34" s="23" t="s">
        <v>7</v>
      </c>
      <c r="R34" s="7" t="s">
        <v>139</v>
      </c>
      <c r="S34" s="23" t="s">
        <v>7</v>
      </c>
      <c r="T34" s="25" t="s">
        <v>148</v>
      </c>
      <c r="U34" s="23" t="s">
        <v>39</v>
      </c>
      <c r="V34" s="23" t="s">
        <v>7</v>
      </c>
      <c r="W34" s="23">
        <v>0.23</v>
      </c>
      <c r="X34" s="7" t="s">
        <v>154</v>
      </c>
      <c r="Y34" s="7" t="s">
        <v>155</v>
      </c>
      <c r="Z34" s="23" t="s">
        <v>112</v>
      </c>
      <c r="AA34" s="23" t="s">
        <v>2</v>
      </c>
      <c r="AB34" s="7" t="str">
        <f t="shared" si="1"/>
        <v xml:space="preserve">TOP 22-3CE ZSB </v>
      </c>
      <c r="AC34" s="23" t="s">
        <v>157</v>
      </c>
      <c r="AD34" s="23" t="s">
        <v>38</v>
      </c>
      <c r="AE34" s="23" t="s">
        <v>147</v>
      </c>
      <c r="AF34" s="23" t="s">
        <v>147</v>
      </c>
      <c r="AG34" s="23" t="s">
        <v>147</v>
      </c>
      <c r="AH34" s="30" t="s">
        <v>184</v>
      </c>
      <c r="AI34" s="23" t="s">
        <v>112</v>
      </c>
      <c r="AJ34" s="23" t="s">
        <v>147</v>
      </c>
      <c r="AK34" s="23" t="s">
        <v>147</v>
      </c>
      <c r="AL34" s="23" t="s">
        <v>147</v>
      </c>
      <c r="AM34" s="23" t="s">
        <v>147</v>
      </c>
      <c r="AN34" s="23" t="s">
        <v>7</v>
      </c>
    </row>
    <row r="35" spans="1:40" ht="15" x14ac:dyDescent="0.25">
      <c r="A35" t="s">
        <v>68</v>
      </c>
      <c r="B35" s="23" t="s">
        <v>86</v>
      </c>
      <c r="C35" s="23" t="s">
        <v>2</v>
      </c>
      <c r="D35" s="23" t="s">
        <v>94</v>
      </c>
      <c r="E35" t="s">
        <v>87</v>
      </c>
      <c r="F35" s="23" t="s">
        <v>96</v>
      </c>
      <c r="G35" s="23" t="s">
        <v>97</v>
      </c>
      <c r="H35" s="23" t="s">
        <v>2</v>
      </c>
      <c r="I35" s="23" t="s">
        <v>2</v>
      </c>
      <c r="J35" s="23" t="s">
        <v>2</v>
      </c>
      <c r="K35" s="25" t="s">
        <v>130</v>
      </c>
      <c r="L35" s="23" t="s">
        <v>2</v>
      </c>
      <c r="M35" s="23" t="s">
        <v>112</v>
      </c>
      <c r="N35" s="23" t="s">
        <v>2</v>
      </c>
      <c r="O35" s="26">
        <v>0.97599999999999998</v>
      </c>
      <c r="P35" s="23" t="s">
        <v>132</v>
      </c>
      <c r="Q35" s="23" t="s">
        <v>7</v>
      </c>
      <c r="R35" s="7" t="s">
        <v>139</v>
      </c>
      <c r="S35" s="23" t="s">
        <v>7</v>
      </c>
      <c r="T35" s="23" t="s">
        <v>143</v>
      </c>
      <c r="U35" s="23" t="s">
        <v>39</v>
      </c>
      <c r="V35" s="23" t="s">
        <v>7</v>
      </c>
      <c r="W35" s="23">
        <v>0.23</v>
      </c>
      <c r="X35" s="7" t="s">
        <v>154</v>
      </c>
      <c r="Y35" s="7" t="s">
        <v>155</v>
      </c>
      <c r="Z35" s="23" t="s">
        <v>112</v>
      </c>
      <c r="AA35" s="23" t="s">
        <v>2</v>
      </c>
      <c r="AB35" s="7" t="str">
        <f t="shared" si="1"/>
        <v>TOP 30/375-3 ZBS</v>
      </c>
      <c r="AC35" s="23" t="s">
        <v>157</v>
      </c>
      <c r="AD35" s="23" t="s">
        <v>158</v>
      </c>
      <c r="AE35" s="23" t="s">
        <v>2</v>
      </c>
      <c r="AF35" s="23" t="s">
        <v>169</v>
      </c>
      <c r="AG35" s="23" t="s">
        <v>2</v>
      </c>
      <c r="AH35" s="30" t="s">
        <v>188</v>
      </c>
      <c r="AI35" s="23" t="s">
        <v>7</v>
      </c>
      <c r="AJ35" s="23" t="s">
        <v>7</v>
      </c>
      <c r="AK35" s="23" t="s">
        <v>170</v>
      </c>
      <c r="AL35" s="23" t="s">
        <v>7</v>
      </c>
      <c r="AM35" s="29">
        <v>0.88</v>
      </c>
      <c r="AN35" s="23" t="s">
        <v>7</v>
      </c>
    </row>
    <row r="36" spans="1:40" ht="15" x14ac:dyDescent="0.25">
      <c r="A36" t="s">
        <v>79</v>
      </c>
      <c r="B36" s="23" t="s">
        <v>86</v>
      </c>
      <c r="C36" s="23" t="s">
        <v>2</v>
      </c>
      <c r="D36" s="23" t="s">
        <v>94</v>
      </c>
      <c r="E36" t="s">
        <v>87</v>
      </c>
      <c r="F36" s="23" t="s">
        <v>96</v>
      </c>
      <c r="G36" s="23" t="s">
        <v>97</v>
      </c>
      <c r="H36" s="23" t="s">
        <v>2</v>
      </c>
      <c r="I36" s="23" t="s">
        <v>2</v>
      </c>
      <c r="J36" s="23" t="s">
        <v>2</v>
      </c>
      <c r="K36" s="25" t="s">
        <v>122</v>
      </c>
      <c r="L36" s="23" t="s">
        <v>2</v>
      </c>
      <c r="M36" s="23" t="s">
        <v>112</v>
      </c>
      <c r="N36" s="23" t="s">
        <v>2</v>
      </c>
      <c r="O36" s="26">
        <v>0.97199999999999998</v>
      </c>
      <c r="P36" s="23" t="s">
        <v>132</v>
      </c>
      <c r="Q36" s="23" t="s">
        <v>7</v>
      </c>
      <c r="R36" s="7" t="s">
        <v>139</v>
      </c>
      <c r="S36" s="23" t="s">
        <v>7</v>
      </c>
      <c r="T36" s="25" t="s">
        <v>145</v>
      </c>
      <c r="U36" s="23" t="s">
        <v>39</v>
      </c>
      <c r="V36" s="23" t="s">
        <v>7</v>
      </c>
      <c r="W36" s="23">
        <v>0.23</v>
      </c>
      <c r="X36" s="7" t="s">
        <v>154</v>
      </c>
      <c r="Y36" s="7" t="s">
        <v>155</v>
      </c>
      <c r="Z36" s="23" t="s">
        <v>112</v>
      </c>
      <c r="AA36" s="23" t="s">
        <v>2</v>
      </c>
      <c r="AB36" s="7" t="str">
        <f t="shared" si="1"/>
        <v>ZBR 100-3 A</v>
      </c>
      <c r="AC36" s="23" t="s">
        <v>157</v>
      </c>
      <c r="AD36" s="23" t="s">
        <v>38</v>
      </c>
      <c r="AE36" s="23" t="s">
        <v>147</v>
      </c>
      <c r="AF36" s="23" t="s">
        <v>147</v>
      </c>
      <c r="AG36" s="23" t="s">
        <v>147</v>
      </c>
      <c r="AH36" s="30" t="s">
        <v>178</v>
      </c>
      <c r="AI36" s="23" t="s">
        <v>112</v>
      </c>
      <c r="AJ36" s="23" t="s">
        <v>147</v>
      </c>
      <c r="AK36" s="23" t="s">
        <v>147</v>
      </c>
      <c r="AL36" s="23" t="s">
        <v>147</v>
      </c>
      <c r="AM36" s="23" t="s">
        <v>147</v>
      </c>
      <c r="AN36" s="23" t="s">
        <v>7</v>
      </c>
    </row>
    <row r="37" spans="1:40" ht="15" x14ac:dyDescent="0.25">
      <c r="A37" t="s">
        <v>78</v>
      </c>
      <c r="B37" s="23" t="s">
        <v>86</v>
      </c>
      <c r="C37" s="23" t="s">
        <v>2</v>
      </c>
      <c r="D37" s="23" t="s">
        <v>94</v>
      </c>
      <c r="E37" t="s">
        <v>87</v>
      </c>
      <c r="F37" s="23" t="s">
        <v>96</v>
      </c>
      <c r="G37" s="23" t="s">
        <v>97</v>
      </c>
      <c r="H37" s="23" t="s">
        <v>2</v>
      </c>
      <c r="I37" s="23" t="s">
        <v>2</v>
      </c>
      <c r="J37" s="23" t="s">
        <v>2</v>
      </c>
      <c r="K37" s="25" t="s">
        <v>121</v>
      </c>
      <c r="L37" s="23" t="s">
        <v>2</v>
      </c>
      <c r="M37" s="23" t="s">
        <v>112</v>
      </c>
      <c r="N37" s="23" t="s">
        <v>2</v>
      </c>
      <c r="O37" s="26">
        <v>0.97099999999999997</v>
      </c>
      <c r="P37" s="23" t="s">
        <v>132</v>
      </c>
      <c r="Q37" s="23" t="s">
        <v>7</v>
      </c>
      <c r="R37" s="7" t="s">
        <v>139</v>
      </c>
      <c r="S37" s="23" t="s">
        <v>7</v>
      </c>
      <c r="T37" s="25" t="s">
        <v>145</v>
      </c>
      <c r="U37" s="23" t="s">
        <v>39</v>
      </c>
      <c r="V37" s="23" t="s">
        <v>7</v>
      </c>
      <c r="W37" s="23">
        <v>0.23</v>
      </c>
      <c r="X37" s="7" t="s">
        <v>154</v>
      </c>
      <c r="Y37" s="7" t="s">
        <v>155</v>
      </c>
      <c r="Z37" s="23" t="s">
        <v>112</v>
      </c>
      <c r="AA37" s="23" t="s">
        <v>2</v>
      </c>
      <c r="AB37" s="7" t="str">
        <f t="shared" si="1"/>
        <v>ZBR 70-3 A</v>
      </c>
      <c r="AC37" s="23" t="s">
        <v>157</v>
      </c>
      <c r="AD37" s="23" t="s">
        <v>38</v>
      </c>
      <c r="AE37" s="23" t="s">
        <v>147</v>
      </c>
      <c r="AF37" s="23" t="s">
        <v>147</v>
      </c>
      <c r="AG37" s="23" t="s">
        <v>147</v>
      </c>
      <c r="AH37" s="30" t="s">
        <v>177</v>
      </c>
      <c r="AI37" s="23" t="s">
        <v>112</v>
      </c>
      <c r="AJ37" s="23" t="s">
        <v>147</v>
      </c>
      <c r="AK37" s="23" t="s">
        <v>147</v>
      </c>
      <c r="AL37" s="23" t="s">
        <v>147</v>
      </c>
      <c r="AM37" s="23" t="s">
        <v>147</v>
      </c>
      <c r="AN37" s="23" t="s">
        <v>7</v>
      </c>
    </row>
    <row r="38" spans="1:40" ht="15" x14ac:dyDescent="0.25">
      <c r="A38" t="s">
        <v>69</v>
      </c>
      <c r="B38" s="23" t="s">
        <v>86</v>
      </c>
      <c r="C38" s="23" t="s">
        <v>2</v>
      </c>
      <c r="D38" s="23" t="s">
        <v>94</v>
      </c>
      <c r="E38" t="s">
        <v>87</v>
      </c>
      <c r="F38" s="23" t="s">
        <v>96</v>
      </c>
      <c r="G38" s="23" t="s">
        <v>97</v>
      </c>
      <c r="H38" s="23" t="s">
        <v>2</v>
      </c>
      <c r="I38" s="23" t="s">
        <v>2</v>
      </c>
      <c r="J38" s="23" t="s">
        <v>2</v>
      </c>
      <c r="K38" s="25" t="s">
        <v>123</v>
      </c>
      <c r="L38" s="23" t="s">
        <v>2</v>
      </c>
      <c r="M38" s="23" t="s">
        <v>112</v>
      </c>
      <c r="N38" s="23" t="s">
        <v>2</v>
      </c>
      <c r="O38" s="26">
        <v>0.98099999999999998</v>
      </c>
      <c r="P38" s="23" t="s">
        <v>132</v>
      </c>
      <c r="Q38" s="23" t="s">
        <v>7</v>
      </c>
      <c r="R38" s="7" t="s">
        <v>139</v>
      </c>
      <c r="S38" s="23" t="s">
        <v>7</v>
      </c>
      <c r="T38" s="23" t="s">
        <v>143</v>
      </c>
      <c r="U38" s="23" t="s">
        <v>39</v>
      </c>
      <c r="V38" s="23" t="s">
        <v>7</v>
      </c>
      <c r="W38" s="23">
        <v>0.23</v>
      </c>
      <c r="X38" s="7" t="s">
        <v>154</v>
      </c>
      <c r="Y38" s="7" t="s">
        <v>155</v>
      </c>
      <c r="Z38" s="23" t="s">
        <v>112</v>
      </c>
      <c r="AA38" s="23" t="s">
        <v>2</v>
      </c>
      <c r="AB38" s="7" t="str">
        <f t="shared" si="1"/>
        <v>ZBS 14/210-3 SOE</v>
      </c>
      <c r="AC38" s="23" t="s">
        <v>157</v>
      </c>
      <c r="AD38" s="23" t="s">
        <v>158</v>
      </c>
      <c r="AE38" s="23" t="s">
        <v>2</v>
      </c>
      <c r="AF38" s="23" t="s">
        <v>169</v>
      </c>
      <c r="AG38" s="23" t="s">
        <v>2</v>
      </c>
      <c r="AH38" s="30" t="s">
        <v>189</v>
      </c>
      <c r="AI38" s="23" t="s">
        <v>7</v>
      </c>
      <c r="AJ38" s="23" t="s">
        <v>7</v>
      </c>
      <c r="AK38" s="23" t="s">
        <v>170</v>
      </c>
      <c r="AL38" s="23" t="s">
        <v>7</v>
      </c>
      <c r="AM38" s="29">
        <v>0.85</v>
      </c>
      <c r="AN38" s="23" t="s">
        <v>7</v>
      </c>
    </row>
    <row r="39" spans="1:40" ht="15" x14ac:dyDescent="0.25">
      <c r="A39" t="s">
        <v>44</v>
      </c>
      <c r="B39" s="23" t="s">
        <v>86</v>
      </c>
      <c r="C39" s="23" t="s">
        <v>2</v>
      </c>
      <c r="D39" s="23" t="s">
        <v>94</v>
      </c>
      <c r="E39" t="s">
        <v>87</v>
      </c>
      <c r="F39" s="23" t="s">
        <v>96</v>
      </c>
      <c r="G39" s="23" t="s">
        <v>97</v>
      </c>
      <c r="H39" s="23" t="s">
        <v>2</v>
      </c>
      <c r="I39" s="23" t="s">
        <v>2</v>
      </c>
      <c r="J39" s="23" t="s">
        <v>2</v>
      </c>
      <c r="K39" s="25" t="s">
        <v>123</v>
      </c>
      <c r="L39" s="23" t="s">
        <v>2</v>
      </c>
      <c r="M39" s="23" t="s">
        <v>112</v>
      </c>
      <c r="N39" s="23" t="s">
        <v>2</v>
      </c>
      <c r="O39" s="26">
        <v>0.98799999999999999</v>
      </c>
      <c r="P39" s="23" t="s">
        <v>132</v>
      </c>
      <c r="Q39" s="23" t="s">
        <v>7</v>
      </c>
      <c r="R39" s="7" t="s">
        <v>139</v>
      </c>
      <c r="S39" s="23" t="s">
        <v>7</v>
      </c>
      <c r="T39" s="25" t="s">
        <v>146</v>
      </c>
      <c r="U39" s="23" t="s">
        <v>39</v>
      </c>
      <c r="V39" s="23" t="s">
        <v>7</v>
      </c>
      <c r="W39" s="25">
        <v>0.2</v>
      </c>
      <c r="X39" s="7" t="s">
        <v>154</v>
      </c>
      <c r="Y39" s="7" t="s">
        <v>155</v>
      </c>
      <c r="Z39" s="23" t="s">
        <v>112</v>
      </c>
      <c r="AA39" s="23" t="s">
        <v>2</v>
      </c>
      <c r="AB39" s="7" t="str">
        <f t="shared" si="1"/>
        <v xml:space="preserve">ZSB 14-1 DE </v>
      </c>
      <c r="AC39" s="23" t="s">
        <v>157</v>
      </c>
      <c r="AD39" s="23" t="s">
        <v>38</v>
      </c>
      <c r="AE39" s="23" t="s">
        <v>147</v>
      </c>
      <c r="AF39" s="23" t="s">
        <v>147</v>
      </c>
      <c r="AG39" s="23" t="s">
        <v>147</v>
      </c>
      <c r="AH39" s="30" t="s">
        <v>179</v>
      </c>
      <c r="AI39" s="23" t="s">
        <v>112</v>
      </c>
      <c r="AJ39" s="23" t="s">
        <v>147</v>
      </c>
      <c r="AK39" s="23" t="s">
        <v>147</v>
      </c>
      <c r="AL39" s="23" t="s">
        <v>147</v>
      </c>
      <c r="AM39" s="23" t="s">
        <v>147</v>
      </c>
      <c r="AN39" s="23" t="s">
        <v>7</v>
      </c>
    </row>
    <row r="40" spans="1:40" ht="15" x14ac:dyDescent="0.25">
      <c r="A40" t="s">
        <v>45</v>
      </c>
      <c r="B40" s="23" t="s">
        <v>86</v>
      </c>
      <c r="C40" s="23" t="s">
        <v>2</v>
      </c>
      <c r="D40" s="23" t="s">
        <v>94</v>
      </c>
      <c r="E40" t="s">
        <v>87</v>
      </c>
      <c r="F40" s="23" t="s">
        <v>96</v>
      </c>
      <c r="G40" s="23" t="s">
        <v>97</v>
      </c>
      <c r="H40" s="23" t="s">
        <v>2</v>
      </c>
      <c r="I40" s="23" t="s">
        <v>2</v>
      </c>
      <c r="J40" s="23" t="s">
        <v>2</v>
      </c>
      <c r="K40" s="25" t="s">
        <v>116</v>
      </c>
      <c r="L40" s="23" t="s">
        <v>2</v>
      </c>
      <c r="M40" s="23" t="s">
        <v>112</v>
      </c>
      <c r="N40" s="23" t="s">
        <v>2</v>
      </c>
      <c r="O40" s="26">
        <v>0.98099999999999998</v>
      </c>
      <c r="P40" s="23" t="s">
        <v>132</v>
      </c>
      <c r="Q40" s="23" t="s">
        <v>7</v>
      </c>
      <c r="R40" s="7" t="s">
        <v>139</v>
      </c>
      <c r="S40" s="23" t="s">
        <v>7</v>
      </c>
      <c r="T40" s="25" t="s">
        <v>146</v>
      </c>
      <c r="U40" s="23" t="s">
        <v>39</v>
      </c>
      <c r="V40" s="23" t="s">
        <v>7</v>
      </c>
      <c r="W40" s="25">
        <v>0.2</v>
      </c>
      <c r="X40" s="7" t="s">
        <v>154</v>
      </c>
      <c r="Y40" s="7" t="s">
        <v>155</v>
      </c>
      <c r="Z40" s="23" t="s">
        <v>112</v>
      </c>
      <c r="AA40" s="23" t="s">
        <v>2</v>
      </c>
      <c r="AB40" s="7" t="str">
        <f t="shared" si="1"/>
        <v xml:space="preserve">ZSB 24-1 DE </v>
      </c>
      <c r="AC40" s="23" t="s">
        <v>157</v>
      </c>
      <c r="AD40" s="23" t="s">
        <v>38</v>
      </c>
      <c r="AE40" s="23" t="s">
        <v>147</v>
      </c>
      <c r="AF40" s="23" t="s">
        <v>147</v>
      </c>
      <c r="AG40" s="23" t="s">
        <v>147</v>
      </c>
      <c r="AH40" s="30" t="s">
        <v>172</v>
      </c>
      <c r="AI40" s="23" t="s">
        <v>112</v>
      </c>
      <c r="AJ40" s="23" t="s">
        <v>147</v>
      </c>
      <c r="AK40" s="23" t="s">
        <v>147</v>
      </c>
      <c r="AL40" s="23" t="s">
        <v>147</v>
      </c>
      <c r="AM40" s="23" t="s">
        <v>147</v>
      </c>
      <c r="AN40" s="23" t="s">
        <v>7</v>
      </c>
    </row>
    <row r="41" spans="1:40" ht="15" x14ac:dyDescent="0.25">
      <c r="A41" t="s">
        <v>66</v>
      </c>
      <c r="B41" s="23" t="s">
        <v>86</v>
      </c>
      <c r="C41" s="23" t="s">
        <v>2</v>
      </c>
      <c r="D41" s="23" t="s">
        <v>94</v>
      </c>
      <c r="E41" t="s">
        <v>87</v>
      </c>
      <c r="F41" s="23" t="s">
        <v>96</v>
      </c>
      <c r="G41" s="23" t="s">
        <v>97</v>
      </c>
      <c r="H41" s="23" t="s">
        <v>2</v>
      </c>
      <c r="I41" s="23" t="s">
        <v>2</v>
      </c>
      <c r="J41" s="23" t="s">
        <v>2</v>
      </c>
      <c r="K41" s="25" t="s">
        <v>123</v>
      </c>
      <c r="L41" s="23" t="s">
        <v>2</v>
      </c>
      <c r="M41" s="23" t="s">
        <v>112</v>
      </c>
      <c r="N41" s="23" t="s">
        <v>2</v>
      </c>
      <c r="O41" s="26">
        <v>0.98</v>
      </c>
      <c r="P41" s="23" t="s">
        <v>132</v>
      </c>
      <c r="Q41" s="23" t="s">
        <v>7</v>
      </c>
      <c r="R41" s="7" t="s">
        <v>139</v>
      </c>
      <c r="S41" s="23" t="s">
        <v>7</v>
      </c>
      <c r="T41" s="23" t="s">
        <v>143</v>
      </c>
      <c r="U41" s="23" t="s">
        <v>39</v>
      </c>
      <c r="V41" s="23" t="s">
        <v>7</v>
      </c>
      <c r="W41" s="23">
        <v>0.23</v>
      </c>
      <c r="X41" s="7" t="s">
        <v>154</v>
      </c>
      <c r="Y41" s="7" t="s">
        <v>155</v>
      </c>
      <c r="Z41" s="23" t="s">
        <v>112</v>
      </c>
      <c r="AA41" s="23" t="s">
        <v>2</v>
      </c>
      <c r="AB41" s="7" t="str">
        <f t="shared" si="1"/>
        <v>ZSBH 16-4.1A</v>
      </c>
      <c r="AC41" s="23" t="s">
        <v>157</v>
      </c>
      <c r="AD41" s="23" t="s">
        <v>38</v>
      </c>
      <c r="AE41" s="23" t="s">
        <v>2</v>
      </c>
      <c r="AF41" s="23" t="s">
        <v>169</v>
      </c>
      <c r="AG41" s="23" t="s">
        <v>147</v>
      </c>
      <c r="AH41" s="30" t="s">
        <v>187</v>
      </c>
      <c r="AI41" s="23" t="s">
        <v>112</v>
      </c>
      <c r="AJ41" s="23" t="s">
        <v>147</v>
      </c>
      <c r="AK41" s="23" t="s">
        <v>147</v>
      </c>
      <c r="AL41" s="23" t="s">
        <v>147</v>
      </c>
      <c r="AM41" s="23" t="s">
        <v>147</v>
      </c>
      <c r="AN41" s="23" t="s">
        <v>7</v>
      </c>
    </row>
    <row r="42" spans="1:40" ht="15" x14ac:dyDescent="0.25">
      <c r="A42" t="s">
        <v>46</v>
      </c>
      <c r="B42" s="23" t="s">
        <v>86</v>
      </c>
      <c r="C42" s="23" t="s">
        <v>2</v>
      </c>
      <c r="D42" s="23" t="s">
        <v>94</v>
      </c>
      <c r="E42" t="s">
        <v>87</v>
      </c>
      <c r="F42" s="23" t="s">
        <v>96</v>
      </c>
      <c r="G42" s="23" t="s">
        <v>97</v>
      </c>
      <c r="H42" s="23" t="s">
        <v>2</v>
      </c>
      <c r="I42" s="23" t="s">
        <v>2</v>
      </c>
      <c r="J42" s="23" t="s">
        <v>2</v>
      </c>
      <c r="K42" s="25" t="s">
        <v>113</v>
      </c>
      <c r="L42" s="23" t="s">
        <v>2</v>
      </c>
      <c r="M42" s="23" t="s">
        <v>112</v>
      </c>
      <c r="N42" s="23" t="s">
        <v>2</v>
      </c>
      <c r="O42" s="26">
        <v>0.99</v>
      </c>
      <c r="P42" s="23" t="s">
        <v>132</v>
      </c>
      <c r="Q42" s="23" t="s">
        <v>7</v>
      </c>
      <c r="R42" s="7" t="s">
        <v>139</v>
      </c>
      <c r="S42" s="23" t="s">
        <v>7</v>
      </c>
      <c r="T42" s="25" t="s">
        <v>146</v>
      </c>
      <c r="U42" s="23" t="s">
        <v>39</v>
      </c>
      <c r="V42" s="23" t="s">
        <v>7</v>
      </c>
      <c r="W42" s="25">
        <v>0.2</v>
      </c>
      <c r="X42" s="7" t="s">
        <v>154</v>
      </c>
      <c r="Y42" s="7" t="s">
        <v>155</v>
      </c>
      <c r="Z42" s="23" t="s">
        <v>112</v>
      </c>
      <c r="AA42" s="23" t="s">
        <v>2</v>
      </c>
      <c r="AB42" s="7" t="str">
        <f t="shared" si="1"/>
        <v xml:space="preserve">ZWB 28-1 DE </v>
      </c>
      <c r="AC42" s="23" t="s">
        <v>157</v>
      </c>
      <c r="AD42" s="23" t="s">
        <v>159</v>
      </c>
      <c r="AE42" s="23" t="s">
        <v>2</v>
      </c>
      <c r="AF42" s="23" t="s">
        <v>169</v>
      </c>
      <c r="AG42" s="23" t="s">
        <v>147</v>
      </c>
      <c r="AH42" s="30" t="s">
        <v>181</v>
      </c>
      <c r="AI42" s="23" t="s">
        <v>2</v>
      </c>
      <c r="AJ42" s="23" t="s">
        <v>7</v>
      </c>
      <c r="AK42" s="23" t="s">
        <v>170</v>
      </c>
      <c r="AL42" s="23" t="s">
        <v>7</v>
      </c>
      <c r="AM42" s="29">
        <v>0.83</v>
      </c>
      <c r="AN42" s="23" t="s">
        <v>7</v>
      </c>
    </row>
    <row r="43" spans="1:40" ht="15" x14ac:dyDescent="0.25">
      <c r="A43" t="s">
        <v>47</v>
      </c>
      <c r="B43" s="23" t="s">
        <v>86</v>
      </c>
      <c r="C43" s="23" t="s">
        <v>2</v>
      </c>
      <c r="D43" s="23" t="s">
        <v>94</v>
      </c>
      <c r="E43" t="s">
        <v>87</v>
      </c>
      <c r="F43" s="23" t="s">
        <v>96</v>
      </c>
      <c r="G43" s="23" t="s">
        <v>97</v>
      </c>
      <c r="H43" s="23" t="s">
        <v>2</v>
      </c>
      <c r="I43" s="23" t="s">
        <v>2</v>
      </c>
      <c r="J43" s="23" t="s">
        <v>2</v>
      </c>
      <c r="K43" s="25" t="s">
        <v>116</v>
      </c>
      <c r="L43" s="23" t="s">
        <v>2</v>
      </c>
      <c r="M43" s="23" t="s">
        <v>112</v>
      </c>
      <c r="N43" s="23" t="s">
        <v>2</v>
      </c>
      <c r="O43" s="26">
        <v>0.98099999999999998</v>
      </c>
      <c r="P43" s="23" t="s">
        <v>132</v>
      </c>
      <c r="Q43" s="23" t="s">
        <v>7</v>
      </c>
      <c r="R43" s="7" t="s">
        <v>139</v>
      </c>
      <c r="S43" s="23" t="s">
        <v>7</v>
      </c>
      <c r="T43" s="25" t="s">
        <v>146</v>
      </c>
      <c r="U43" s="23" t="s">
        <v>39</v>
      </c>
      <c r="V43" s="23" t="s">
        <v>7</v>
      </c>
      <c r="W43" s="25">
        <v>0.2</v>
      </c>
      <c r="X43" s="7" t="s">
        <v>154</v>
      </c>
      <c r="Y43" s="7" t="s">
        <v>155</v>
      </c>
      <c r="Z43" s="23" t="s">
        <v>112</v>
      </c>
      <c r="AA43" s="23" t="s">
        <v>2</v>
      </c>
      <c r="AB43" s="7" t="str">
        <f t="shared" si="1"/>
        <v xml:space="preserve">ZWB 30-1 DE </v>
      </c>
      <c r="AC43" s="23" t="s">
        <v>157</v>
      </c>
      <c r="AD43" s="23" t="s">
        <v>159</v>
      </c>
      <c r="AE43" s="23" t="s">
        <v>2</v>
      </c>
      <c r="AF43" s="23" t="s">
        <v>169</v>
      </c>
      <c r="AG43" s="23" t="s">
        <v>147</v>
      </c>
      <c r="AH43" s="30" t="s">
        <v>180</v>
      </c>
      <c r="AI43" s="23" t="s">
        <v>2</v>
      </c>
      <c r="AJ43" s="23" t="s">
        <v>7</v>
      </c>
      <c r="AK43" s="23" t="s">
        <v>170</v>
      </c>
      <c r="AL43" s="23" t="s">
        <v>7</v>
      </c>
      <c r="AM43" s="29">
        <v>0.81</v>
      </c>
      <c r="AN43" s="23" t="s">
        <v>7</v>
      </c>
    </row>
    <row r="44" spans="1:40" ht="15" x14ac:dyDescent="0.25">
      <c r="A44" t="s">
        <v>65</v>
      </c>
      <c r="B44" s="23" t="s">
        <v>86</v>
      </c>
      <c r="C44" s="23" t="s">
        <v>2</v>
      </c>
      <c r="D44" s="23" t="s">
        <v>94</v>
      </c>
      <c r="E44" t="s">
        <v>87</v>
      </c>
      <c r="F44" s="23" t="s">
        <v>96</v>
      </c>
      <c r="G44" s="23" t="s">
        <v>97</v>
      </c>
      <c r="H44" s="23" t="s">
        <v>2</v>
      </c>
      <c r="I44" s="23" t="s">
        <v>2</v>
      </c>
      <c r="J44" s="23" t="s">
        <v>2</v>
      </c>
      <c r="K44" s="25" t="s">
        <v>116</v>
      </c>
      <c r="L44" s="23" t="s">
        <v>2</v>
      </c>
      <c r="M44" s="23" t="s">
        <v>112</v>
      </c>
      <c r="N44" s="23" t="s">
        <v>2</v>
      </c>
      <c r="O44" s="26">
        <v>0.97799999999999998</v>
      </c>
      <c r="P44" s="23" t="s">
        <v>132</v>
      </c>
      <c r="Q44" s="23" t="s">
        <v>7</v>
      </c>
      <c r="R44" s="7" t="s">
        <v>139</v>
      </c>
      <c r="S44" s="23" t="s">
        <v>7</v>
      </c>
      <c r="T44" s="23" t="s">
        <v>143</v>
      </c>
      <c r="U44" s="23" t="s">
        <v>39</v>
      </c>
      <c r="V44" s="23" t="s">
        <v>7</v>
      </c>
      <c r="W44" s="23">
        <v>0.23</v>
      </c>
      <c r="X44" s="7" t="s">
        <v>154</v>
      </c>
      <c r="Y44" s="7" t="s">
        <v>155</v>
      </c>
      <c r="Z44" s="23" t="s">
        <v>112</v>
      </c>
      <c r="AA44" s="23" t="s">
        <v>2</v>
      </c>
      <c r="AB44" s="7" t="str">
        <f t="shared" si="1"/>
        <v>ZWBH 26-4.1A</v>
      </c>
      <c r="AC44" s="23" t="s">
        <v>157</v>
      </c>
      <c r="AD44" s="23" t="s">
        <v>159</v>
      </c>
      <c r="AE44" s="23" t="s">
        <v>2</v>
      </c>
      <c r="AF44" s="23" t="s">
        <v>169</v>
      </c>
      <c r="AG44" s="23" t="s">
        <v>147</v>
      </c>
      <c r="AH44" s="30" t="s">
        <v>174</v>
      </c>
      <c r="AI44" s="23" t="s">
        <v>2</v>
      </c>
      <c r="AJ44" s="23" t="s">
        <v>7</v>
      </c>
      <c r="AK44" s="23" t="s">
        <v>170</v>
      </c>
      <c r="AL44" s="23" t="s">
        <v>7</v>
      </c>
      <c r="AM44" s="29">
        <v>0.81</v>
      </c>
      <c r="AN44" s="23" t="s">
        <v>7</v>
      </c>
    </row>
    <row r="45" spans="1:40" ht="15" x14ac:dyDescent="0.25">
      <c r="A45" t="s">
        <v>62</v>
      </c>
      <c r="B45" s="23" t="s">
        <v>86</v>
      </c>
      <c r="C45" s="23" t="s">
        <v>2</v>
      </c>
      <c r="D45" s="23" t="s">
        <v>94</v>
      </c>
      <c r="E45" t="s">
        <v>87</v>
      </c>
      <c r="F45" s="23" t="s">
        <v>96</v>
      </c>
      <c r="G45" s="23" t="s">
        <v>97</v>
      </c>
      <c r="H45" s="23" t="s">
        <v>2</v>
      </c>
      <c r="I45" s="23" t="s">
        <v>2</v>
      </c>
      <c r="J45" s="23" t="s">
        <v>2</v>
      </c>
      <c r="K45" s="25" t="s">
        <v>116</v>
      </c>
      <c r="L45" s="23" t="s">
        <v>2</v>
      </c>
      <c r="M45" s="23" t="s">
        <v>112</v>
      </c>
      <c r="N45" s="23" t="s">
        <v>2</v>
      </c>
      <c r="O45" s="26">
        <v>0.97799999999999998</v>
      </c>
      <c r="P45" s="23" t="s">
        <v>132</v>
      </c>
      <c r="Q45" s="23" t="s">
        <v>7</v>
      </c>
      <c r="R45" s="7" t="s">
        <v>139</v>
      </c>
      <c r="S45" s="23" t="s">
        <v>7</v>
      </c>
      <c r="T45" s="25" t="s">
        <v>144</v>
      </c>
      <c r="U45" s="23" t="s">
        <v>39</v>
      </c>
      <c r="V45" s="23" t="s">
        <v>7</v>
      </c>
      <c r="W45" s="25">
        <v>0.2</v>
      </c>
      <c r="X45" s="7" t="s">
        <v>154</v>
      </c>
      <c r="Y45" s="7" t="s">
        <v>155</v>
      </c>
      <c r="Z45" s="23" t="s">
        <v>112</v>
      </c>
      <c r="AA45" s="23" t="s">
        <v>2</v>
      </c>
      <c r="AB45" s="7" t="str">
        <f t="shared" si="1"/>
        <v xml:space="preserve">ZWSB 30-4 </v>
      </c>
      <c r="AC45" s="23" t="s">
        <v>157</v>
      </c>
      <c r="AD45" s="23" t="s">
        <v>158</v>
      </c>
      <c r="AE45" s="23" t="s">
        <v>2</v>
      </c>
      <c r="AF45" s="23" t="s">
        <v>169</v>
      </c>
      <c r="AG45" s="23" t="s">
        <v>2</v>
      </c>
      <c r="AH45" s="30" t="s">
        <v>174</v>
      </c>
      <c r="AI45" s="23" t="s">
        <v>7</v>
      </c>
      <c r="AJ45" s="23" t="s">
        <v>7</v>
      </c>
      <c r="AK45" s="23" t="s">
        <v>170</v>
      </c>
      <c r="AL45" s="23" t="s">
        <v>7</v>
      </c>
      <c r="AM45" s="29">
        <v>0.81</v>
      </c>
      <c r="AN45" s="23" t="s">
        <v>7</v>
      </c>
    </row>
    <row r="46" spans="1:40" ht="15" x14ac:dyDescent="0.25">
      <c r="B46" s="23"/>
      <c r="C46" s="23"/>
      <c r="D46" s="23"/>
      <c r="F46" s="23"/>
      <c r="G46" s="23"/>
      <c r="H46" s="23"/>
      <c r="I46" s="23"/>
      <c r="J46" s="23"/>
      <c r="K46" s="25"/>
      <c r="L46" s="23"/>
      <c r="M46" s="23"/>
      <c r="N46" s="23"/>
      <c r="O46" s="26"/>
      <c r="P46" s="23"/>
      <c r="Q46" s="23"/>
      <c r="R46" s="7"/>
      <c r="S46" s="23"/>
      <c r="T46" s="25"/>
      <c r="U46" s="23"/>
      <c r="V46" s="23"/>
      <c r="W46" s="25"/>
      <c r="X46" s="7"/>
      <c r="Y46" s="7"/>
      <c r="Z46" s="23"/>
      <c r="AA46" s="23"/>
      <c r="AB46" s="7"/>
      <c r="AC46" s="23"/>
      <c r="AD46" s="23"/>
      <c r="AE46" s="23"/>
      <c r="AF46" s="23"/>
      <c r="AG46" s="23"/>
      <c r="AH46" s="30"/>
      <c r="AI46" s="23"/>
      <c r="AJ46" s="23"/>
      <c r="AK46" s="23"/>
      <c r="AL46" s="23"/>
      <c r="AM46" s="29"/>
      <c r="AN46" s="23"/>
    </row>
    <row r="47" spans="1:40" ht="15" x14ac:dyDescent="0.25">
      <c r="F47" s="23"/>
      <c r="G47" s="23"/>
      <c r="H47" s="23"/>
      <c r="I47" s="23"/>
      <c r="J47" s="23"/>
      <c r="K47" s="25"/>
      <c r="P47" s="7"/>
      <c r="R47" s="7"/>
      <c r="X47" s="7"/>
      <c r="Y47" s="7"/>
      <c r="AL47" s="1"/>
    </row>
    <row r="48" spans="1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2018-08-03T06:22:47Z</cp:lastPrinted>
  <dcterms:created xsi:type="dcterms:W3CDTF">2018-04-13T09:50:30Z</dcterms:created>
  <dcterms:modified xsi:type="dcterms:W3CDTF">2019-01-17T09:02:44Z</dcterms:modified>
</cp:coreProperties>
</file>