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PUK1MEC\Desktop\"/>
    </mc:Choice>
  </mc:AlternateContent>
  <workbookProtection workbookPassword="95D2" lockStructure="1"/>
  <bookViews>
    <workbookView xWindow="0" yWindow="0" windowWidth="28800" windowHeight="10815"/>
  </bookViews>
  <sheets>
    <sheet name="Blad1" sheetId="1" r:id="rId1"/>
    <sheet name="Blad2" sheetId="2" state="hidden" r:id="rId2"/>
  </sheets>
  <definedNames>
    <definedName name="_xlnm.Print_Area" localSheetId="0">Blad1!$1:$117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2" i="1" l="1"/>
  <c r="K85" i="1"/>
  <c r="K84" i="1"/>
  <c r="K82" i="1"/>
  <c r="K81" i="1"/>
  <c r="K80" i="1"/>
  <c r="K77" i="1"/>
  <c r="K73" i="1"/>
  <c r="K72" i="1"/>
  <c r="K71" i="1"/>
  <c r="K70" i="1"/>
  <c r="K69" i="1"/>
  <c r="K68" i="1"/>
  <c r="K67" i="1"/>
  <c r="K66" i="1"/>
  <c r="K58" i="1"/>
  <c r="K57" i="1"/>
  <c r="K56" i="1"/>
  <c r="K54" i="1"/>
  <c r="K53" i="1"/>
  <c r="K48" i="1"/>
  <c r="K47" i="1"/>
  <c r="K46" i="1"/>
  <c r="K45" i="1"/>
  <c r="K44" i="1"/>
  <c r="K40" i="1"/>
  <c r="K39" i="1"/>
  <c r="K36" i="1"/>
  <c r="K35" i="1"/>
  <c r="K33" i="1"/>
  <c r="K32" i="1"/>
  <c r="K31" i="1"/>
  <c r="K30" i="1"/>
  <c r="K29" i="1"/>
  <c r="K28" i="1"/>
  <c r="K27" i="1"/>
  <c r="K26" i="1"/>
  <c r="K23" i="1"/>
  <c r="K22" i="1"/>
  <c r="K18" i="1"/>
  <c r="K17" i="1"/>
  <c r="K16" i="1"/>
  <c r="K14" i="1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6" i="2"/>
  <c r="AE71" i="2"/>
  <c r="AE70" i="2"/>
  <c r="AE69" i="2"/>
  <c r="AE68" i="2"/>
  <c r="AE67" i="2"/>
  <c r="AE66" i="2"/>
  <c r="AE65" i="2"/>
  <c r="AE64" i="2"/>
  <c r="AE63" i="2"/>
  <c r="AE62" i="2"/>
  <c r="AE61" i="2"/>
  <c r="AE60" i="2"/>
  <c r="AE59" i="2"/>
  <c r="AE58" i="2"/>
  <c r="AE57" i="2"/>
  <c r="AE56" i="2"/>
  <c r="AE55" i="2"/>
  <c r="AE54" i="2"/>
  <c r="AE53" i="2"/>
  <c r="AE52" i="2"/>
  <c r="AE51" i="2"/>
  <c r="AE50" i="2"/>
  <c r="AE49" i="2"/>
  <c r="AE48" i="2"/>
  <c r="AE47" i="2"/>
  <c r="AE46" i="2"/>
  <c r="AE45" i="2"/>
  <c r="AE44" i="2"/>
  <c r="AE43" i="2"/>
  <c r="AE42" i="2"/>
  <c r="AE41" i="2"/>
  <c r="AE40" i="2"/>
  <c r="AE39" i="2"/>
  <c r="AE38" i="2"/>
  <c r="AE37" i="2"/>
  <c r="AE36" i="2"/>
  <c r="AE35" i="2"/>
  <c r="AE34" i="2"/>
  <c r="AE33" i="2"/>
  <c r="AE32" i="2"/>
  <c r="AE31" i="2"/>
  <c r="AE30" i="2"/>
  <c r="AE29" i="2"/>
  <c r="AE28" i="2"/>
  <c r="AE27" i="2"/>
  <c r="AE26" i="2"/>
  <c r="AE25" i="2"/>
  <c r="AE24" i="2"/>
  <c r="AE23" i="2"/>
  <c r="AE22" i="2"/>
  <c r="AE21" i="2"/>
  <c r="AE20" i="2"/>
  <c r="AE19" i="2"/>
  <c r="AE18" i="2"/>
  <c r="AE17" i="2"/>
  <c r="AE16" i="2"/>
  <c r="AE15" i="2"/>
  <c r="AE14" i="2"/>
  <c r="AE13" i="2"/>
  <c r="AE12" i="2"/>
  <c r="AE11" i="2"/>
  <c r="AE10" i="2"/>
  <c r="AE9" i="2"/>
  <c r="AE8" i="2"/>
  <c r="AE7" i="2"/>
  <c r="AE6" i="2"/>
</calcChain>
</file>

<file path=xl/sharedStrings.xml><?xml version="1.0" encoding="utf-8"?>
<sst xmlns="http://schemas.openxmlformats.org/spreadsheetml/2006/main" count="2452" uniqueCount="189">
  <si>
    <t>Merk:</t>
  </si>
  <si>
    <t>Bosch</t>
  </si>
  <si>
    <t>Product ID:</t>
  </si>
  <si>
    <t>Compress 6000 14t AWM</t>
  </si>
  <si>
    <t>Soort Toestel:</t>
  </si>
  <si>
    <t>Type warmtepomp:</t>
  </si>
  <si>
    <t>Elektrische warmtepomp</t>
  </si>
  <si>
    <t>Meerdere opwekkingstoestellen:</t>
  </si>
  <si>
    <t>Neen</t>
  </si>
  <si>
    <t>Verwarming:</t>
  </si>
  <si>
    <t>Toepassing van de richtlijn Ecodesign verwarming</t>
  </si>
  <si>
    <t>Warmtebron van de verdamper:</t>
  </si>
  <si>
    <t>Enkel buitenlucht</t>
  </si>
  <si>
    <t xml:space="preserve">! Het toestel valt onder de Ecodesign-richtlijn, meer bepaald de Europese Verordening (EU) n°813/2013 </t>
  </si>
  <si>
    <t>Vermogen ( nominaal of thermisch ):</t>
  </si>
  <si>
    <t>Waarde bij ontstentenis voor het rendement:</t>
  </si>
  <si>
    <t>Vemogen in uit-stand:</t>
  </si>
  <si>
    <t>TO-vermogen:</t>
  </si>
  <si>
    <t>Stand-by vermogen:</t>
  </si>
  <si>
    <t>CCH-vermogen:</t>
  </si>
  <si>
    <t>De warmtepomp wordt als actieve koelmachine gebruikt:</t>
  </si>
  <si>
    <t>Temperatuur waarbij de SCOP-on of SGUE-n bepaald werd:</t>
  </si>
  <si>
    <t>SCOP-on 35°C:</t>
  </si>
  <si>
    <t xml:space="preserve">Correctiefactor op de vertrektemperatuur naar het warmteafgiftesysteem </t>
  </si>
  <si>
    <t>De Ontwerpvertrektemperatuur is gekend:</t>
  </si>
  <si>
    <t>Ja</t>
  </si>
  <si>
    <t>Ontwerpvertrektemperatuur:</t>
  </si>
  <si>
    <t>Correctiefactor op de temperatuurstoename over de condensor</t>
  </si>
  <si>
    <t>Temperatuurstoename van het water gekend:</t>
  </si>
  <si>
    <t>Temperatuursverschil tussen vertrek en retour:</t>
  </si>
  <si>
    <t>7° C</t>
  </si>
  <si>
    <t>Temperatuurstoename over de condensor</t>
  </si>
  <si>
    <t>5° C</t>
  </si>
  <si>
    <t>Soort toestel:</t>
  </si>
  <si>
    <t>Toepassing van de richtlijn Ecodesign SWW</t>
  </si>
  <si>
    <t>Toestel voor 26/9/2015 op de markt gebracht:</t>
  </si>
  <si>
    <t>Vermogen( nominaal of thermisch ):</t>
  </si>
  <si>
    <t>Configuratie van het opslagvat of de warmtewisselaar:</t>
  </si>
  <si>
    <t>Met warmteopslag:</t>
  </si>
  <si>
    <t>Opslagcapaciteit:</t>
  </si>
  <si>
    <t>190 L</t>
  </si>
  <si>
    <t>Capaciteitsprofiel gekend:</t>
  </si>
  <si>
    <t>Capaciteitsprofiel:</t>
  </si>
  <si>
    <t>L</t>
  </si>
  <si>
    <t>Energie-efficiëntie gekend:</t>
  </si>
  <si>
    <t>Warmtepomp uitgerust met een elektrische weerstand:</t>
  </si>
  <si>
    <t xml:space="preserve">Hulpenergie </t>
  </si>
  <si>
    <t>Gaskleppen en/of ventilatoren:</t>
  </si>
  <si>
    <t>Hulpenergie circulatiepompen</t>
  </si>
  <si>
    <t>Directe invoer van het geïnstalleerd vermogen:</t>
  </si>
  <si>
    <t>Geïnstalleerd vermogen:</t>
  </si>
  <si>
    <t>EEI gekend:</t>
  </si>
  <si>
    <t>EEI</t>
  </si>
  <si>
    <r>
      <t>Nominaal</t>
    </r>
    <r>
      <rPr>
        <b/>
        <sz val="10"/>
        <color theme="1"/>
        <rFont val="Bosch Office Sans"/>
      </rPr>
      <t xml:space="preserve"> v</t>
    </r>
    <r>
      <rPr>
        <sz val="10"/>
        <color theme="1"/>
        <rFont val="Bosch Office Sans"/>
      </rPr>
      <t>ermogen &gt; 400 kW:</t>
    </r>
  </si>
  <si>
    <r>
      <t xml:space="preserve">Energie-efficiëntie </t>
    </r>
    <r>
      <rPr>
        <sz val="10"/>
        <color theme="1"/>
        <rFont val="Calibri"/>
        <family val="2"/>
      </rPr>
      <t>ŋ</t>
    </r>
    <r>
      <rPr>
        <sz val="10"/>
        <color theme="1"/>
        <rFont val="Bosch Office Sans"/>
      </rPr>
      <t>WH:</t>
    </r>
  </si>
  <si>
    <t>Toestelgegevens:</t>
  </si>
  <si>
    <r>
      <t xml:space="preserve"> </t>
    </r>
    <r>
      <rPr>
        <i/>
        <sz val="9"/>
        <color theme="1"/>
        <rFont val="Bosch Office Sans"/>
      </rPr>
      <t>! Het toestel valt onder de Ecodesign, meer bepaald de Europese Verordening (EU) n°812/2013 en n°814/2013</t>
    </r>
  </si>
  <si>
    <t>Sanitair warmwater (deel 2):</t>
  </si>
  <si>
    <t>Sanitair warm water (deel 1):</t>
  </si>
  <si>
    <t>De energie-efficiëntie is bepaald met inbegrip van de elektrische weerstand:</t>
  </si>
  <si>
    <t>EPB data 2018 Buderus en Bosch warmtepompgamma</t>
  </si>
  <si>
    <t>Verwarming</t>
  </si>
  <si>
    <t>Sanitair Warm Water</t>
  </si>
  <si>
    <t>Hulpenergie</t>
  </si>
  <si>
    <t>Merk</t>
  </si>
  <si>
    <t>Product ID</t>
  </si>
  <si>
    <t>Soort Toestel</t>
  </si>
  <si>
    <t>Type warmtepomp</t>
  </si>
  <si>
    <t>Meerdere opwekkingstoestellen</t>
  </si>
  <si>
    <t>Warmtebron van de verdamper</t>
  </si>
  <si>
    <t>Nominaal vermogen &lt; 400 kW</t>
  </si>
  <si>
    <t>Vermogen ( nominaal of thermisch )</t>
  </si>
  <si>
    <t>Waarde bij ontstentenis van het rendement</t>
  </si>
  <si>
    <t>Ns %</t>
  </si>
  <si>
    <t>Poff ( kW)</t>
  </si>
  <si>
    <t>Pto ( kW)</t>
  </si>
  <si>
    <t>Psb ( kW)</t>
  </si>
  <si>
    <t>Pck ( kW)</t>
  </si>
  <si>
    <t>De warmtepomp wordt als actieve koelmachine gebruikt</t>
  </si>
  <si>
    <t>Temperatuur waarbij de SCOP-on of SGUE-n bepaald werd</t>
  </si>
  <si>
    <t>SCOP-on 35° C</t>
  </si>
  <si>
    <t>De ontwerpvertrektemperatuur is gekend</t>
  </si>
  <si>
    <t>Ontwerpvertrektemperatuur</t>
  </si>
  <si>
    <t>Warmtebron waarvoor SCOP-on of SGUEh werd bepaald</t>
  </si>
  <si>
    <t>Temperatuurstoename van het water gekend</t>
  </si>
  <si>
    <t>Temperatuursverschil tussen vertrek en retour</t>
  </si>
  <si>
    <t>Elektrisch vermogen van de breinpomp gekend</t>
  </si>
  <si>
    <t>Elek. Vermogen van de pomp voor warmtetoevoer naar de verdamper</t>
  </si>
  <si>
    <t>Soort toestel</t>
  </si>
  <si>
    <t>Toestel voor 26/9/2015 op de markt gebracht</t>
  </si>
  <si>
    <t>Configuratie van het opslagvat of de warmtewisselaar</t>
  </si>
  <si>
    <t>Met warmteopslag</t>
  </si>
  <si>
    <t>Opslagcapaciteit</t>
  </si>
  <si>
    <t>Capaciteitsprofiel gekend</t>
  </si>
  <si>
    <t>Capaciteitsprofiel</t>
  </si>
  <si>
    <t>Energie-efficiëntie gekend</t>
  </si>
  <si>
    <t>Energie-efficiëntie ŋWH</t>
  </si>
  <si>
    <t>Warmtepomp uitgerust met elektrische weerstand</t>
  </si>
  <si>
    <t>De energie-efficiëntie is bepaald met inbegrip van de elektrische weerstand</t>
  </si>
  <si>
    <t>Gaskleppen en/of ventilatoren</t>
  </si>
  <si>
    <t>Directe invoer van het geïnstalleerd vermogen</t>
  </si>
  <si>
    <t>Geïnstalleerd vermogen</t>
  </si>
  <si>
    <t>Type pomp(regeling )</t>
  </si>
  <si>
    <t>EEI gekend</t>
  </si>
  <si>
    <t>Warmtepomp</t>
  </si>
  <si>
    <t>Verwarmingstoestel met apart opslagvat of met externe warmtewisselaar</t>
  </si>
  <si>
    <t>0,07 kW</t>
  </si>
  <si>
    <t>Natlopende circulatiepomp met pompregeling</t>
  </si>
  <si>
    <t>0,14 kW</t>
  </si>
  <si>
    <t>Verwarmingstoestel met een geïntegreerd opslagvat</t>
  </si>
  <si>
    <t>184 L</t>
  </si>
  <si>
    <t>0,09 kW</t>
  </si>
  <si>
    <t>Bodem</t>
  </si>
  <si>
    <t>Pekel</t>
  </si>
  <si>
    <t>Compress 3000 AWES 2</t>
  </si>
  <si>
    <t>Compress 3000 AWES 4</t>
  </si>
  <si>
    <t>Compress 3000 AWES 6</t>
  </si>
  <si>
    <t>Compress 3000 AWES 8</t>
  </si>
  <si>
    <t>Compress 3000 AWES 11s</t>
  </si>
  <si>
    <t>Compress 3000 AWES 11t</t>
  </si>
  <si>
    <t>Compress 3000 AWES 13s</t>
  </si>
  <si>
    <t>Compress 3000 AWES 13t</t>
  </si>
  <si>
    <t>Compress 3000 AWES 15s</t>
  </si>
  <si>
    <t>Compress 3000 AWES 15t</t>
  </si>
  <si>
    <t>Compress 3000 AWBS 2</t>
  </si>
  <si>
    <t>Compress 3000 AWBS 4</t>
  </si>
  <si>
    <t>Compress 3000 AWBS 6</t>
  </si>
  <si>
    <t>Compress 3000 AWBS 8</t>
  </si>
  <si>
    <t>Compress 3000 AWBS 11s</t>
  </si>
  <si>
    <t>Compress 3000 AWBS 11t</t>
  </si>
  <si>
    <t>Compress 3000 AWBS 13s</t>
  </si>
  <si>
    <t>Compress 3000 AWBS 13t</t>
  </si>
  <si>
    <t>Compress 3000 AWBS 15s</t>
  </si>
  <si>
    <t>Compress 3000 AWBS 15t</t>
  </si>
  <si>
    <t>Compress 3000 AWMS 2</t>
  </si>
  <si>
    <t>Compress 3000 AWMS 4</t>
  </si>
  <si>
    <t>Compress 3000 AWMS 6</t>
  </si>
  <si>
    <t>Compress 3000 AWMS 8</t>
  </si>
  <si>
    <t>Compress 3000 AWMS 11s</t>
  </si>
  <si>
    <t>Compress 3000 AWMS 11t</t>
  </si>
  <si>
    <t>Compress 3000 AWMS 13s</t>
  </si>
  <si>
    <t>Compress 3000 AWMS 13t</t>
  </si>
  <si>
    <t>Compress 3000 AWMS 15s</t>
  </si>
  <si>
    <t>Compress 3000 AWMS 15t</t>
  </si>
  <si>
    <t>Compress 3000 AWMS S 2</t>
  </si>
  <si>
    <t>Compress 3000 AWMS S 4</t>
  </si>
  <si>
    <t>Compress 3000 AWMS S 6</t>
  </si>
  <si>
    <t>Compress 3000 AWMS S 8</t>
  </si>
  <si>
    <t>Compress 3000 AWMS S 11s</t>
  </si>
  <si>
    <t>Compress 3000 AWMS S 11t</t>
  </si>
  <si>
    <t>Compress 3000 AWMS S 13s</t>
  </si>
  <si>
    <t>Compress 3000 AWMS S 13t</t>
  </si>
  <si>
    <t>Compress 3000 AWMS S 15s</t>
  </si>
  <si>
    <t>Compress 3000 AWMS S 15t</t>
  </si>
  <si>
    <t>Compress 6000  4 AWE</t>
  </si>
  <si>
    <t>Compress 6000  6 AWE</t>
  </si>
  <si>
    <t>Compress 6000  8 AWE</t>
  </si>
  <si>
    <t>Compress 6000 11s AWE</t>
  </si>
  <si>
    <t>Compress 6000  11t AWE</t>
  </si>
  <si>
    <t>Compress 6000 14t AWE</t>
  </si>
  <si>
    <t>Compress 6000  4 AWB</t>
  </si>
  <si>
    <t>Compress 6000  6 AWB</t>
  </si>
  <si>
    <t>Compress 6000  8 AWB</t>
  </si>
  <si>
    <t>Compress 6000 11s AWB</t>
  </si>
  <si>
    <t>Compress 6000  11t AWB</t>
  </si>
  <si>
    <t>Compress 6000 14t AWB</t>
  </si>
  <si>
    <t>Compress 6000  4 AWM</t>
  </si>
  <si>
    <t>Compress 6000  6 AWM</t>
  </si>
  <si>
    <t>Compress 6000  8 AWM</t>
  </si>
  <si>
    <t>Compress 6000 11s AWM</t>
  </si>
  <si>
    <t>Compress 6000  11t AWM</t>
  </si>
  <si>
    <t>Compress 6000  4 AWMS</t>
  </si>
  <si>
    <t>Compress 6000  6 AWMS</t>
  </si>
  <si>
    <t>Compress 6000  8 AWMS</t>
  </si>
  <si>
    <t>Compress 6000 11s AWMS</t>
  </si>
  <si>
    <t>Compress 6000  11t AWMS</t>
  </si>
  <si>
    <t>Compress 6000 14t AWMS</t>
  </si>
  <si>
    <t>Compress 7000 LWM</t>
  </si>
  <si>
    <t>Compress 7000 LWM Solar</t>
  </si>
  <si>
    <t>Selecteer hier uw warmtepomp</t>
  </si>
  <si>
    <t>35 °C (Stavingsstuk berekening toe te voegen)</t>
  </si>
  <si>
    <t>Warmtebron waarvoor SCOP-on of SGUEh werd bepaald:</t>
  </si>
  <si>
    <t>Elek. Vermogen van de pomp voor warmtetoevoer naar de verdamper:</t>
  </si>
  <si>
    <t>De technische specificaties in dit Stavingscertificaat kunnen gebruikt worden voor de ingave van opwekkingstoestellen voor verwarming en sanitair warm water in de EPB-software. Indien nodig, Kunnen de officiële testresultaten, die dit certificaat staven, bekomen worden. (Test uitgevoerd volgens de EN 14825 norm)</t>
  </si>
  <si>
    <t>Niet van toepassing</t>
  </si>
  <si>
    <t>Elektrisch vermogen van de brijnpomp gekend:</t>
  </si>
  <si>
    <t>35 °C (lagetemperatuurswarmtepomp)</t>
  </si>
  <si>
    <t>Volume extern opslagvat invullen</t>
  </si>
  <si>
    <t>Dit stavingscertificaat is geldig vanaf: 1/01/2018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</si>
</sst>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sz val="10"/>
      <color theme="1"/>
      <name val="Calibri"/>
      <family val="2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8" fillId="0" borderId="0" xfId="0" applyFont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0" fillId="2" borderId="0" xfId="0" applyFill="1" applyAlignment="1" applyProtection="1">
      <protection hidden="1"/>
    </xf>
    <xf numFmtId="0" fontId="0" fillId="0" borderId="0" xfId="0" applyAlignment="1" applyProtection="1">
      <protection hidden="1"/>
    </xf>
    <xf numFmtId="0" fontId="3" fillId="2" borderId="0" xfId="0" applyFont="1" applyFill="1" applyAlignment="1" applyProtection="1">
      <alignment vertical="top" wrapText="1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0" fillId="2" borderId="0" xfId="0" applyFont="1" applyFill="1" applyAlignment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7" fillId="2" borderId="0" xfId="0" applyFont="1" applyFill="1" applyAlignment="1" applyProtection="1">
      <alignment vertical="center"/>
      <protection hidden="1"/>
    </xf>
    <xf numFmtId="0" fontId="1" fillId="2" borderId="0" xfId="0" applyFont="1" applyFill="1" applyAlignment="1" applyProtection="1">
      <alignment horizontal="left" vertical="center" wrapText="1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9" fontId="5" fillId="2" borderId="0" xfId="0" applyNumberFormat="1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protection hidden="1"/>
    </xf>
    <xf numFmtId="0" fontId="5" fillId="2" borderId="0" xfId="0" applyFont="1" applyFill="1" applyAlignment="1" applyProtection="1">
      <protection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1" fillId="2" borderId="0" xfId="0" applyFont="1" applyFill="1" applyAlignment="1" applyProtection="1">
      <alignment horizontal="left" vertical="center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center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center"/>
      <protection locked="0" hidden="1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4">
    <dxf>
      <font>
        <b val="0"/>
        <i/>
      </font>
    </dxf>
    <dxf>
      <font>
        <b val="0"/>
        <i/>
      </font>
      <numFmt numFmtId="0" formatCode="General"/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314739</xdr:colOff>
      <xdr:row>7</xdr:row>
      <xdr:rowOff>142240</xdr:rowOff>
    </xdr:to>
    <xdr:sp macro="" textlink="">
      <xdr:nvSpPr>
        <xdr:cNvPr id="2" name="Textfeld 9"/>
        <xdr:cNvSpPr txBox="1"/>
      </xdr:nvSpPr>
      <xdr:spPr>
        <a:xfrm>
          <a:off x="0" y="0"/>
          <a:ext cx="6145696" cy="130180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252070</xdr:colOff>
      <xdr:row>1</xdr:row>
      <xdr:rowOff>15441</xdr:rowOff>
    </xdr:from>
    <xdr:to>
      <xdr:col>16</xdr:col>
      <xdr:colOff>328297</xdr:colOff>
      <xdr:row>3</xdr:row>
      <xdr:rowOff>31317</xdr:rowOff>
    </xdr:to>
    <xdr:pic>
      <xdr:nvPicPr>
        <xdr:cNvPr id="3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84455" y="227922"/>
          <a:ext cx="1453688" cy="3382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10886</xdr:rowOff>
    </xdr:from>
    <xdr:to>
      <xdr:col>16</xdr:col>
      <xdr:colOff>326571</xdr:colOff>
      <xdr:row>1</xdr:row>
      <xdr:rowOff>11095</xdr:rowOff>
    </xdr:to>
    <xdr:pic>
      <xdr:nvPicPr>
        <xdr:cNvPr id="13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0886"/>
          <a:ext cx="5812971" cy="21248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0</xdr:colOff>
      <xdr:row>59</xdr:row>
      <xdr:rowOff>14654</xdr:rowOff>
    </xdr:from>
    <xdr:to>
      <xdr:col>16</xdr:col>
      <xdr:colOff>321129</xdr:colOff>
      <xdr:row>60</xdr:row>
      <xdr:rowOff>14654</xdr:rowOff>
    </xdr:to>
    <xdr:pic>
      <xdr:nvPicPr>
        <xdr:cNvPr id="14" name="Bild 55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9681168"/>
          <a:ext cx="5807529" cy="21227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oneCellAnchor>
    <xdr:from>
      <xdr:col>12</xdr:col>
      <xdr:colOff>252070</xdr:colOff>
      <xdr:row>60</xdr:row>
      <xdr:rowOff>15441</xdr:rowOff>
    </xdr:from>
    <xdr:ext cx="1453688" cy="338260"/>
    <xdr:pic>
      <xdr:nvPicPr>
        <xdr:cNvPr id="15" name="Bild 54"/>
        <xdr:cNvPicPr/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84455" y="227922"/>
          <a:ext cx="1453688" cy="3382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S120"/>
  <sheetViews>
    <sheetView tabSelected="1" zoomScale="130" zoomScaleNormal="130" zoomScalePageLayoutView="115" workbookViewId="0">
      <selection activeCell="A9" sqref="A9:Q11"/>
    </sheetView>
  </sheetViews>
  <sheetFormatPr defaultColWidth="0" defaultRowHeight="12.75" zeroHeight="1" x14ac:dyDescent="0.2"/>
  <cols>
    <col min="1" max="17" width="5.140625" style="9" customWidth="1"/>
    <col min="18" max="19" width="5" style="9" hidden="1" customWidth="1"/>
    <col min="20" max="16384" width="9" style="9" hidden="1"/>
  </cols>
  <sheetData>
    <row r="1" spans="1:17" ht="16.5" customHeight="1" x14ac:dyDescent="0.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x14ac:dyDescent="0.2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x14ac:dyDescent="0.2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2.75" customHeight="1" x14ac:dyDescent="0.2">
      <c r="A9" s="30" t="s">
        <v>183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spans="1:17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</row>
    <row r="11" spans="1:17" x14ac:dyDescent="0.2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</row>
    <row r="12" spans="1:17" ht="18.75" customHeight="1" x14ac:dyDescent="0.2">
      <c r="A12" s="30" t="s">
        <v>188</v>
      </c>
      <c r="B12" s="30"/>
      <c r="C12" s="30"/>
      <c r="D12" s="30"/>
      <c r="E12" s="30"/>
      <c r="F12" s="30"/>
      <c r="G12" s="30"/>
      <c r="H12" s="30"/>
      <c r="I12" s="10"/>
      <c r="J12" s="10"/>
      <c r="K12" s="10"/>
      <c r="L12" s="10"/>
      <c r="M12" s="10"/>
      <c r="N12" s="10"/>
      <c r="O12" s="10"/>
      <c r="P12" s="10"/>
      <c r="Q12" s="10"/>
    </row>
    <row r="13" spans="1:17" ht="17.25" customHeight="1" x14ac:dyDescent="0.2">
      <c r="A13" s="11" t="s">
        <v>55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ht="12.75" customHeight="1" x14ac:dyDescent="0.2">
      <c r="A14" s="8"/>
      <c r="B14" s="13" t="s">
        <v>0</v>
      </c>
      <c r="C14" s="14"/>
      <c r="D14" s="14"/>
      <c r="E14" s="14"/>
      <c r="F14" s="14"/>
      <c r="G14" s="14"/>
      <c r="H14" s="14"/>
      <c r="I14" s="11"/>
      <c r="J14" s="15"/>
      <c r="K14" s="26" t="str">
        <f>IFERROR(VLOOKUP($K$15,Blad2!$A$6:$Y$71,2,),"")</f>
        <v/>
      </c>
      <c r="L14" s="26"/>
      <c r="M14" s="26"/>
      <c r="N14" s="26"/>
      <c r="O14" s="26"/>
      <c r="P14" s="26"/>
      <c r="Q14" s="26"/>
    </row>
    <row r="15" spans="1:17" s="17" customFormat="1" ht="12.75" customHeight="1" x14ac:dyDescent="0.2">
      <c r="A15" s="16"/>
      <c r="B15" s="13" t="s">
        <v>2</v>
      </c>
      <c r="C15" s="14"/>
      <c r="D15" s="14"/>
      <c r="E15" s="14"/>
      <c r="F15" s="14"/>
      <c r="G15" s="14"/>
      <c r="H15" s="11"/>
      <c r="I15" s="14"/>
      <c r="J15" s="15"/>
      <c r="K15" s="31" t="s">
        <v>179</v>
      </c>
      <c r="L15" s="31"/>
      <c r="M15" s="31"/>
      <c r="N15" s="31"/>
      <c r="O15" s="31"/>
      <c r="P15" s="31"/>
      <c r="Q15" s="16"/>
    </row>
    <row r="16" spans="1:17" s="17" customFormat="1" ht="12.75" customHeight="1" x14ac:dyDescent="0.2">
      <c r="A16" s="16"/>
      <c r="B16" s="13" t="s">
        <v>4</v>
      </c>
      <c r="C16" s="14"/>
      <c r="D16" s="14"/>
      <c r="E16" s="14"/>
      <c r="F16" s="14"/>
      <c r="G16" s="14"/>
      <c r="H16" s="11"/>
      <c r="I16" s="14"/>
      <c r="J16" s="15"/>
      <c r="K16" s="26" t="str">
        <f>IFERROR(VLOOKUP($K$15,Blad2!$A$6:$Y$71,3,),"")</f>
        <v/>
      </c>
      <c r="L16" s="26"/>
      <c r="M16" s="26"/>
      <c r="N16" s="26"/>
      <c r="O16" s="26"/>
      <c r="P16" s="26"/>
      <c r="Q16" s="26"/>
    </row>
    <row r="17" spans="1:17" s="17" customFormat="1" ht="12.75" customHeight="1" x14ac:dyDescent="0.2">
      <c r="A17" s="16"/>
      <c r="B17" s="13" t="s">
        <v>5</v>
      </c>
      <c r="C17" s="14"/>
      <c r="D17" s="14"/>
      <c r="E17" s="14"/>
      <c r="F17" s="14"/>
      <c r="G17" s="14"/>
      <c r="H17" s="11"/>
      <c r="I17" s="14"/>
      <c r="J17" s="15"/>
      <c r="K17" s="26" t="str">
        <f>IFERROR(VLOOKUP($K$15,Blad2!$A$6:$Y$71,4,),"")</f>
        <v/>
      </c>
      <c r="L17" s="26"/>
      <c r="M17" s="26"/>
      <c r="N17" s="26"/>
      <c r="O17" s="26"/>
      <c r="P17" s="26"/>
      <c r="Q17" s="26"/>
    </row>
    <row r="18" spans="1:17" s="17" customFormat="1" ht="12.75" customHeight="1" x14ac:dyDescent="0.2">
      <c r="A18" s="16"/>
      <c r="B18" s="13" t="s">
        <v>7</v>
      </c>
      <c r="C18" s="14"/>
      <c r="D18" s="14"/>
      <c r="E18" s="14"/>
      <c r="F18" s="11"/>
      <c r="G18" s="14"/>
      <c r="H18" s="14"/>
      <c r="I18" s="14"/>
      <c r="J18" s="15"/>
      <c r="K18" s="26" t="str">
        <f>IFERROR(VLOOKUP($K$15,Blad2!$A$6:$Y$71,5,),"")</f>
        <v/>
      </c>
      <c r="L18" s="26"/>
      <c r="M18" s="26"/>
      <c r="N18" s="26"/>
      <c r="O18" s="26"/>
      <c r="P18" s="26"/>
      <c r="Q18" s="26"/>
    </row>
    <row r="19" spans="1:17" s="17" customFormat="1" ht="9" customHeight="1" x14ac:dyDescent="0.2">
      <c r="A19" s="16"/>
      <c r="B19" s="13"/>
      <c r="C19" s="14"/>
      <c r="D19" s="14"/>
      <c r="E19" s="14"/>
      <c r="F19" s="11"/>
      <c r="G19" s="14"/>
      <c r="H19" s="14"/>
      <c r="I19" s="14"/>
      <c r="J19" s="15"/>
      <c r="K19" s="15"/>
      <c r="L19" s="15"/>
      <c r="M19" s="15"/>
      <c r="N19" s="15"/>
      <c r="O19" s="16"/>
      <c r="P19" s="16"/>
      <c r="Q19" s="16"/>
    </row>
    <row r="20" spans="1:17" s="17" customFormat="1" ht="17.25" customHeight="1" x14ac:dyDescent="0.2">
      <c r="A20" s="11" t="s">
        <v>9</v>
      </c>
      <c r="B20" s="14"/>
      <c r="C20" s="14"/>
      <c r="D20" s="14"/>
      <c r="E20" s="14"/>
      <c r="F20" s="14"/>
      <c r="G20" s="14"/>
      <c r="H20" s="14"/>
      <c r="I20" s="14"/>
      <c r="J20" s="15"/>
      <c r="K20" s="15"/>
      <c r="L20" s="15"/>
      <c r="M20" s="15"/>
      <c r="N20" s="15"/>
      <c r="O20" s="16"/>
      <c r="P20" s="16"/>
      <c r="Q20" s="16"/>
    </row>
    <row r="21" spans="1:17" s="17" customFormat="1" ht="12.75" customHeight="1" x14ac:dyDescent="0.2">
      <c r="A21" s="18" t="s">
        <v>10</v>
      </c>
      <c r="B21" s="16"/>
      <c r="C21" s="14"/>
      <c r="D21" s="14"/>
      <c r="E21" s="14"/>
      <c r="F21" s="14"/>
      <c r="G21" s="14"/>
      <c r="H21" s="14"/>
      <c r="I21" s="14"/>
      <c r="J21" s="15"/>
      <c r="K21" s="15"/>
      <c r="L21" s="15"/>
      <c r="M21" s="15"/>
      <c r="N21" s="15"/>
      <c r="O21" s="15"/>
      <c r="P21" s="15"/>
      <c r="Q21" s="15"/>
    </row>
    <row r="22" spans="1:17" s="17" customFormat="1" ht="12.75" customHeight="1" x14ac:dyDescent="0.2">
      <c r="A22" s="16"/>
      <c r="B22" s="13" t="s">
        <v>11</v>
      </c>
      <c r="C22" s="14"/>
      <c r="D22" s="14"/>
      <c r="E22" s="11"/>
      <c r="F22" s="14"/>
      <c r="G22" s="14"/>
      <c r="H22" s="14"/>
      <c r="I22" s="14"/>
      <c r="J22" s="15"/>
      <c r="K22" s="26" t="str">
        <f>IFERROR(VLOOKUP($K$15,Blad2!$A$6:$Y$71,6,),"")</f>
        <v/>
      </c>
      <c r="L22" s="26"/>
      <c r="M22" s="26"/>
      <c r="N22" s="26"/>
      <c r="O22" s="26"/>
      <c r="P22" s="26"/>
      <c r="Q22" s="26"/>
    </row>
    <row r="23" spans="1:17" s="17" customFormat="1" ht="12.75" customHeight="1" x14ac:dyDescent="0.2">
      <c r="A23" s="16"/>
      <c r="B23" s="13" t="s">
        <v>53</v>
      </c>
      <c r="C23" s="14"/>
      <c r="D23" s="14"/>
      <c r="E23" s="11"/>
      <c r="F23" s="14"/>
      <c r="G23" s="14"/>
      <c r="H23" s="14"/>
      <c r="I23" s="14"/>
      <c r="J23" s="15"/>
      <c r="K23" s="26" t="str">
        <f>IFERROR(VLOOKUP($K$15,Blad2!$A$6:$Y$71,7,),"")</f>
        <v/>
      </c>
      <c r="L23" s="26"/>
      <c r="M23" s="26"/>
      <c r="N23" s="26"/>
      <c r="O23" s="26"/>
      <c r="P23" s="26"/>
      <c r="Q23" s="26"/>
    </row>
    <row r="24" spans="1:17" s="17" customFormat="1" ht="9" customHeight="1" x14ac:dyDescent="0.2">
      <c r="A24" s="16"/>
      <c r="B24" s="11"/>
      <c r="C24" s="14"/>
      <c r="D24" s="14"/>
      <c r="E24" s="14"/>
      <c r="F24" s="14"/>
      <c r="G24" s="14"/>
      <c r="H24" s="14"/>
      <c r="I24" s="14"/>
      <c r="J24" s="15"/>
      <c r="K24" s="15"/>
      <c r="L24" s="15"/>
      <c r="M24" s="15"/>
      <c r="N24" s="15"/>
      <c r="O24" s="16"/>
      <c r="P24" s="16"/>
      <c r="Q24" s="16"/>
    </row>
    <row r="25" spans="1:17" s="17" customFormat="1" ht="12.75" customHeight="1" x14ac:dyDescent="0.2">
      <c r="A25" s="18" t="s">
        <v>13</v>
      </c>
      <c r="B25" s="16"/>
      <c r="C25" s="14"/>
      <c r="D25" s="14"/>
      <c r="E25" s="14"/>
      <c r="F25" s="14"/>
      <c r="G25" s="14"/>
      <c r="H25" s="14"/>
      <c r="I25" s="14"/>
      <c r="J25" s="15"/>
      <c r="K25" s="15"/>
      <c r="L25" s="15"/>
      <c r="M25" s="15"/>
      <c r="N25" s="15"/>
      <c r="O25" s="16"/>
      <c r="P25" s="16"/>
      <c r="Q25" s="16"/>
    </row>
    <row r="26" spans="1:17" s="17" customFormat="1" ht="12.75" customHeight="1" x14ac:dyDescent="0.2">
      <c r="A26" s="16"/>
      <c r="B26" s="13" t="s">
        <v>14</v>
      </c>
      <c r="C26" s="14"/>
      <c r="D26" s="14"/>
      <c r="E26" s="11"/>
      <c r="F26" s="14"/>
      <c r="G26" s="14"/>
      <c r="H26" s="14"/>
      <c r="I26" s="14"/>
      <c r="J26" s="15"/>
      <c r="K26" s="26" t="str">
        <f>IFERROR(VLOOKUP($K$15,Blad2!$A$6:$Y$71,8,),"")</f>
        <v/>
      </c>
      <c r="L26" s="26"/>
      <c r="M26" s="26"/>
      <c r="N26" s="26"/>
      <c r="O26" s="26"/>
      <c r="P26" s="26"/>
      <c r="Q26" s="26"/>
    </row>
    <row r="27" spans="1:17" s="17" customFormat="1" ht="12.75" customHeight="1" x14ac:dyDescent="0.2">
      <c r="A27" s="16"/>
      <c r="B27" s="13" t="s">
        <v>15</v>
      </c>
      <c r="C27" s="14"/>
      <c r="D27" s="11"/>
      <c r="E27" s="14"/>
      <c r="F27" s="14"/>
      <c r="G27" s="14"/>
      <c r="H27" s="14"/>
      <c r="I27" s="14"/>
      <c r="J27" s="15"/>
      <c r="K27" s="26" t="str">
        <f>IFERROR(VLOOKUP($K$15,Blad2!$A$6:$Y$71,9,),"")</f>
        <v/>
      </c>
      <c r="L27" s="26"/>
      <c r="M27" s="26"/>
      <c r="N27" s="26"/>
      <c r="O27" s="26"/>
      <c r="P27" s="26"/>
      <c r="Q27" s="26"/>
    </row>
    <row r="28" spans="1:17" s="17" customFormat="1" ht="12.75" customHeight="1" x14ac:dyDescent="0.2">
      <c r="A28" s="16"/>
      <c r="B28" s="13" t="s">
        <v>16</v>
      </c>
      <c r="C28" s="14"/>
      <c r="D28" s="14"/>
      <c r="E28" s="14"/>
      <c r="F28" s="11"/>
      <c r="G28" s="14"/>
      <c r="H28" s="14"/>
      <c r="I28" s="14"/>
      <c r="J28" s="15"/>
      <c r="K28" s="26" t="str">
        <f>IFERROR(VLOOKUP($K$15,Blad2!$A$6:$Y$71,11,),"")</f>
        <v/>
      </c>
      <c r="L28" s="26"/>
      <c r="M28" s="26"/>
      <c r="N28" s="26"/>
      <c r="O28" s="26"/>
      <c r="P28" s="26"/>
      <c r="Q28" s="26"/>
    </row>
    <row r="29" spans="1:17" s="17" customFormat="1" ht="12.75" customHeight="1" x14ac:dyDescent="0.2">
      <c r="A29" s="16"/>
      <c r="B29" s="13" t="s">
        <v>17</v>
      </c>
      <c r="C29" s="14"/>
      <c r="D29" s="14"/>
      <c r="E29" s="14"/>
      <c r="F29" s="14"/>
      <c r="G29" s="11"/>
      <c r="H29" s="14"/>
      <c r="I29" s="14"/>
      <c r="J29" s="15"/>
      <c r="K29" s="26" t="str">
        <f>IFERROR(VLOOKUP($K$15,Blad2!$A$6:$Y$71,12,),"")</f>
        <v/>
      </c>
      <c r="L29" s="26"/>
      <c r="M29" s="26"/>
      <c r="N29" s="26"/>
      <c r="O29" s="26"/>
      <c r="P29" s="26"/>
      <c r="Q29" s="26"/>
    </row>
    <row r="30" spans="1:17" s="17" customFormat="1" ht="12.75" customHeight="1" x14ac:dyDescent="0.2">
      <c r="A30" s="16"/>
      <c r="B30" s="13" t="s">
        <v>18</v>
      </c>
      <c r="C30" s="14"/>
      <c r="D30" s="14"/>
      <c r="E30" s="14"/>
      <c r="F30" s="11"/>
      <c r="G30" s="14"/>
      <c r="H30" s="14"/>
      <c r="I30" s="14"/>
      <c r="J30" s="15"/>
      <c r="K30" s="26" t="str">
        <f>IFERROR(VLOOKUP($K$15,Blad2!$A$6:$Y$71,13,),"")</f>
        <v/>
      </c>
      <c r="L30" s="26"/>
      <c r="M30" s="26"/>
      <c r="N30" s="26"/>
      <c r="O30" s="26"/>
      <c r="P30" s="26"/>
      <c r="Q30" s="26"/>
    </row>
    <row r="31" spans="1:17" s="17" customFormat="1" ht="12.75" customHeight="1" x14ac:dyDescent="0.2">
      <c r="A31" s="16"/>
      <c r="B31" s="13" t="s">
        <v>19</v>
      </c>
      <c r="C31" s="14"/>
      <c r="D31" s="14"/>
      <c r="E31" s="14"/>
      <c r="F31" s="14"/>
      <c r="G31" s="11"/>
      <c r="H31" s="14"/>
      <c r="I31" s="14"/>
      <c r="J31" s="15"/>
      <c r="K31" s="26" t="str">
        <f>IFERROR(VLOOKUP($K$15,Blad2!$A$6:$Y$71,14,),"")</f>
        <v/>
      </c>
      <c r="L31" s="26"/>
      <c r="M31" s="26"/>
      <c r="N31" s="26"/>
      <c r="O31" s="26"/>
      <c r="P31" s="26"/>
      <c r="Q31" s="26"/>
    </row>
    <row r="32" spans="1:17" s="17" customFormat="1" ht="12.75" customHeight="1" x14ac:dyDescent="0.2">
      <c r="A32" s="16"/>
      <c r="B32" s="13" t="s">
        <v>20</v>
      </c>
      <c r="C32" s="11"/>
      <c r="D32" s="14"/>
      <c r="E32" s="14"/>
      <c r="F32" s="14"/>
      <c r="G32" s="14"/>
      <c r="H32" s="14"/>
      <c r="I32" s="14"/>
      <c r="J32" s="15"/>
      <c r="K32" s="26" t="str">
        <f>IFERROR(VLOOKUP($K$15,Blad2!$A$6:$Y$71,15,),"")</f>
        <v/>
      </c>
      <c r="L32" s="26"/>
      <c r="M32" s="26"/>
      <c r="N32" s="26"/>
      <c r="O32" s="26"/>
      <c r="P32" s="26"/>
      <c r="Q32" s="26"/>
    </row>
    <row r="33" spans="1:17" s="17" customFormat="1" ht="12.75" customHeight="1" x14ac:dyDescent="0.2">
      <c r="A33" s="16"/>
      <c r="B33" s="25" t="s">
        <v>21</v>
      </c>
      <c r="C33" s="25"/>
      <c r="D33" s="25"/>
      <c r="E33" s="25"/>
      <c r="F33" s="25"/>
      <c r="G33" s="25"/>
      <c r="H33" s="25"/>
      <c r="I33" s="25"/>
      <c r="J33" s="25"/>
      <c r="K33" s="26" t="str">
        <f>IFERROR(VLOOKUP($K$15,Blad2!$A$6:$Y$71,16,),"")</f>
        <v/>
      </c>
      <c r="L33" s="26"/>
      <c r="M33" s="26"/>
      <c r="N33" s="26"/>
      <c r="O33" s="26"/>
      <c r="P33" s="26"/>
      <c r="Q33" s="26"/>
    </row>
    <row r="34" spans="1:17" s="17" customFormat="1" ht="12.75" customHeight="1" x14ac:dyDescent="0.2">
      <c r="A34" s="16"/>
      <c r="B34" s="25"/>
      <c r="C34" s="25"/>
      <c r="D34" s="25"/>
      <c r="E34" s="25"/>
      <c r="F34" s="25"/>
      <c r="G34" s="25"/>
      <c r="H34" s="25"/>
      <c r="I34" s="25"/>
      <c r="J34" s="25"/>
      <c r="K34" s="26"/>
      <c r="L34" s="26"/>
      <c r="M34" s="26"/>
      <c r="N34" s="26"/>
      <c r="O34" s="26"/>
      <c r="P34" s="26"/>
      <c r="Q34" s="26"/>
    </row>
    <row r="35" spans="1:17" s="17" customFormat="1" ht="12.75" customHeight="1" x14ac:dyDescent="0.2">
      <c r="A35" s="16"/>
      <c r="B35" s="13" t="s">
        <v>181</v>
      </c>
      <c r="C35" s="14"/>
      <c r="D35" s="11"/>
      <c r="E35" s="14"/>
      <c r="F35" s="14"/>
      <c r="G35" s="14"/>
      <c r="H35" s="14"/>
      <c r="I35" s="14"/>
      <c r="J35" s="15"/>
      <c r="K35" s="26" t="str">
        <f>IFERROR(VLOOKUP($K$15,Blad2!$A$6:$Y$71,20,),"")</f>
        <v/>
      </c>
      <c r="L35" s="26"/>
      <c r="M35" s="26"/>
      <c r="N35" s="26"/>
      <c r="O35" s="26"/>
      <c r="P35" s="26"/>
      <c r="Q35" s="26"/>
    </row>
    <row r="36" spans="1:17" s="17" customFormat="1" ht="12.75" customHeight="1" x14ac:dyDescent="0.2">
      <c r="A36" s="16"/>
      <c r="B36" s="13" t="s">
        <v>22</v>
      </c>
      <c r="C36" s="14"/>
      <c r="D36" s="14"/>
      <c r="E36" s="14"/>
      <c r="F36" s="14"/>
      <c r="G36" s="11"/>
      <c r="H36" s="14"/>
      <c r="I36" s="14"/>
      <c r="J36" s="15"/>
      <c r="K36" s="26" t="str">
        <f>IFERROR(VLOOKUP($K$15,Blad2!$A$6:$Y$71,17,),"")</f>
        <v/>
      </c>
      <c r="L36" s="26"/>
      <c r="M36" s="26"/>
      <c r="N36" s="26"/>
      <c r="O36" s="26"/>
      <c r="P36" s="26"/>
      <c r="Q36" s="26"/>
    </row>
    <row r="37" spans="1:17" s="17" customFormat="1" ht="9" customHeight="1" x14ac:dyDescent="0.2">
      <c r="A37" s="16"/>
      <c r="B37" s="13"/>
      <c r="C37" s="14"/>
      <c r="D37" s="14"/>
      <c r="E37" s="14"/>
      <c r="F37" s="14"/>
      <c r="G37" s="14"/>
      <c r="H37" s="14"/>
      <c r="I37" s="14"/>
      <c r="J37" s="15"/>
      <c r="K37" s="15"/>
      <c r="L37" s="15"/>
      <c r="M37" s="15"/>
      <c r="N37" s="15"/>
      <c r="O37" s="16"/>
      <c r="P37" s="16"/>
      <c r="Q37" s="16"/>
    </row>
    <row r="38" spans="1:17" s="17" customFormat="1" ht="12.75" customHeight="1" x14ac:dyDescent="0.2">
      <c r="A38" s="18" t="s">
        <v>23</v>
      </c>
      <c r="B38" s="16"/>
      <c r="C38" s="14"/>
      <c r="D38" s="14"/>
      <c r="E38" s="14"/>
      <c r="F38" s="14"/>
      <c r="G38" s="14"/>
      <c r="H38" s="14"/>
      <c r="I38" s="14"/>
      <c r="J38" s="15"/>
      <c r="K38" s="15"/>
      <c r="L38" s="15"/>
      <c r="M38" s="15"/>
      <c r="N38" s="15"/>
      <c r="O38" s="16"/>
      <c r="P38" s="16"/>
      <c r="Q38" s="16"/>
    </row>
    <row r="39" spans="1:17" s="17" customFormat="1" ht="12.75" customHeight="1" x14ac:dyDescent="0.2">
      <c r="A39" s="16"/>
      <c r="B39" s="13" t="s">
        <v>24</v>
      </c>
      <c r="C39" s="14"/>
      <c r="D39" s="11"/>
      <c r="E39" s="14"/>
      <c r="F39" s="14"/>
      <c r="G39" s="14"/>
      <c r="H39" s="14"/>
      <c r="I39" s="14"/>
      <c r="J39" s="15"/>
      <c r="K39" s="26" t="str">
        <f>IFERROR(VLOOKUP($K$15,Blad2!$A$6:$Y$71,18,),"")</f>
        <v/>
      </c>
      <c r="L39" s="26"/>
      <c r="M39" s="26"/>
      <c r="N39" s="26"/>
      <c r="O39" s="26"/>
      <c r="P39" s="26"/>
      <c r="Q39" s="26"/>
    </row>
    <row r="40" spans="1:17" s="17" customFormat="1" ht="12.75" customHeight="1" x14ac:dyDescent="0.2">
      <c r="A40" s="16"/>
      <c r="B40" s="13" t="s">
        <v>26</v>
      </c>
      <c r="C40" s="14"/>
      <c r="D40" s="14"/>
      <c r="E40" s="14"/>
      <c r="F40" s="11"/>
      <c r="G40" s="14"/>
      <c r="H40" s="14"/>
      <c r="I40" s="14"/>
      <c r="J40" s="15"/>
      <c r="K40" s="29" t="str">
        <f>IFERROR(VLOOKUP($K$15,Blad2!$A$6:$Y$71,19,),"")</f>
        <v/>
      </c>
      <c r="L40" s="29"/>
      <c r="M40" s="29"/>
      <c r="N40" s="29"/>
      <c r="O40" s="29"/>
      <c r="P40" s="29"/>
      <c r="Q40" s="29"/>
    </row>
    <row r="41" spans="1:17" s="17" customFormat="1" ht="12.75" customHeight="1" x14ac:dyDescent="0.2">
      <c r="A41" s="16"/>
      <c r="B41" s="13"/>
      <c r="C41" s="14"/>
      <c r="D41" s="14"/>
      <c r="E41" s="14"/>
      <c r="F41" s="14"/>
      <c r="G41" s="14"/>
      <c r="H41" s="14"/>
      <c r="I41" s="14"/>
      <c r="J41" s="15"/>
      <c r="K41" s="29"/>
      <c r="L41" s="29"/>
      <c r="M41" s="29"/>
      <c r="N41" s="29"/>
      <c r="O41" s="29"/>
      <c r="P41" s="29"/>
      <c r="Q41" s="29"/>
    </row>
    <row r="42" spans="1:17" s="17" customFormat="1" ht="9" customHeight="1" x14ac:dyDescent="0.2">
      <c r="A42" s="16"/>
      <c r="B42" s="13"/>
      <c r="C42" s="14"/>
      <c r="D42" s="14"/>
      <c r="E42" s="14"/>
      <c r="F42" s="14"/>
      <c r="G42" s="14"/>
      <c r="H42" s="14"/>
      <c r="I42" s="14"/>
      <c r="J42" s="15"/>
      <c r="K42" s="19"/>
      <c r="L42" s="19"/>
      <c r="M42" s="19"/>
      <c r="N42" s="19"/>
      <c r="O42" s="19"/>
      <c r="P42" s="19"/>
      <c r="Q42" s="19"/>
    </row>
    <row r="43" spans="1:17" s="17" customFormat="1" ht="12.75" customHeight="1" x14ac:dyDescent="0.2">
      <c r="A43" s="18" t="s">
        <v>27</v>
      </c>
      <c r="B43" s="16"/>
      <c r="C43" s="14"/>
      <c r="D43" s="14"/>
      <c r="E43" s="14"/>
      <c r="F43" s="14"/>
      <c r="G43" s="14"/>
      <c r="H43" s="14"/>
      <c r="I43" s="14"/>
      <c r="J43" s="15"/>
      <c r="K43" s="15"/>
      <c r="L43" s="15"/>
      <c r="M43" s="15"/>
      <c r="N43" s="15"/>
      <c r="O43" s="16"/>
      <c r="P43" s="16"/>
      <c r="Q43" s="16"/>
    </row>
    <row r="44" spans="1:17" s="17" customFormat="1" ht="12.75" customHeight="1" x14ac:dyDescent="0.2">
      <c r="A44" s="16"/>
      <c r="B44" s="13" t="s">
        <v>28</v>
      </c>
      <c r="C44" s="14"/>
      <c r="D44" s="11"/>
      <c r="E44" s="14"/>
      <c r="F44" s="14"/>
      <c r="G44" s="14"/>
      <c r="H44" s="14"/>
      <c r="I44" s="14"/>
      <c r="J44" s="15"/>
      <c r="K44" s="26" t="str">
        <f>IFERROR(VLOOKUP($K$15,Blad2!$A$6:$Y$71,21,),"")</f>
        <v/>
      </c>
      <c r="L44" s="26"/>
      <c r="M44" s="26"/>
      <c r="N44" s="26"/>
      <c r="O44" s="26"/>
      <c r="P44" s="26"/>
      <c r="Q44" s="26"/>
    </row>
    <row r="45" spans="1:17" s="17" customFormat="1" ht="12.75" customHeight="1" x14ac:dyDescent="0.2">
      <c r="A45" s="16"/>
      <c r="B45" s="13" t="s">
        <v>29</v>
      </c>
      <c r="C45" s="14"/>
      <c r="D45" s="11"/>
      <c r="E45" s="14"/>
      <c r="F45" s="14"/>
      <c r="G45" s="14"/>
      <c r="H45" s="14"/>
      <c r="I45" s="14"/>
      <c r="J45" s="15"/>
      <c r="K45" s="26" t="str">
        <f>IFERROR(VLOOKUP($K$15,Blad2!$A$6:$Y$71,22,),"")</f>
        <v/>
      </c>
      <c r="L45" s="26"/>
      <c r="M45" s="26"/>
      <c r="N45" s="26"/>
      <c r="O45" s="26"/>
      <c r="P45" s="26"/>
      <c r="Q45" s="26"/>
    </row>
    <row r="46" spans="1:17" s="17" customFormat="1" ht="12.75" customHeight="1" x14ac:dyDescent="0.2">
      <c r="A46" s="16"/>
      <c r="B46" s="13" t="s">
        <v>31</v>
      </c>
      <c r="C46" s="14"/>
      <c r="D46" s="11"/>
      <c r="E46" s="14"/>
      <c r="F46" s="14"/>
      <c r="G46" s="14"/>
      <c r="H46" s="14"/>
      <c r="I46" s="14"/>
      <c r="J46" s="15"/>
      <c r="K46" s="26" t="str">
        <f>IFERROR(VLOOKUP($K$15,Blad2!$A$6:$Y$71,23,),"")</f>
        <v/>
      </c>
      <c r="L46" s="26"/>
      <c r="M46" s="26"/>
      <c r="N46" s="26"/>
      <c r="O46" s="26"/>
      <c r="P46" s="26"/>
      <c r="Q46" s="26"/>
    </row>
    <row r="47" spans="1:17" s="17" customFormat="1" ht="12.75" customHeight="1" x14ac:dyDescent="0.2">
      <c r="A47" s="16"/>
      <c r="B47" s="13" t="s">
        <v>185</v>
      </c>
      <c r="C47" s="14"/>
      <c r="D47" s="11"/>
      <c r="E47" s="14"/>
      <c r="F47" s="14"/>
      <c r="G47" s="14"/>
      <c r="H47" s="14"/>
      <c r="I47" s="14"/>
      <c r="J47" s="15"/>
      <c r="K47" s="26" t="str">
        <f>IFERROR(VLOOKUP($K$15,Blad2!$A$6:$Y$71,24,),"")</f>
        <v/>
      </c>
      <c r="L47" s="26"/>
      <c r="M47" s="26"/>
      <c r="N47" s="26"/>
      <c r="O47" s="26"/>
      <c r="P47" s="26"/>
      <c r="Q47" s="26"/>
    </row>
    <row r="48" spans="1:17" s="17" customFormat="1" ht="12.75" customHeight="1" x14ac:dyDescent="0.2">
      <c r="A48" s="16"/>
      <c r="B48" s="25" t="s">
        <v>182</v>
      </c>
      <c r="C48" s="25"/>
      <c r="D48" s="25"/>
      <c r="E48" s="25"/>
      <c r="F48" s="25"/>
      <c r="G48" s="25"/>
      <c r="H48" s="25"/>
      <c r="I48" s="25"/>
      <c r="J48" s="25"/>
      <c r="K48" s="26" t="str">
        <f>IFERROR(VLOOKUP($K$15,Blad2!$A$6:$Y$71,25,),"")</f>
        <v/>
      </c>
      <c r="L48" s="26"/>
      <c r="M48" s="26"/>
      <c r="N48" s="26"/>
      <c r="O48" s="26"/>
      <c r="P48" s="26"/>
      <c r="Q48" s="26"/>
    </row>
    <row r="49" spans="1:17" s="17" customFormat="1" ht="12.75" customHeight="1" x14ac:dyDescent="0.2">
      <c r="A49" s="16"/>
      <c r="B49" s="25"/>
      <c r="C49" s="25"/>
      <c r="D49" s="25"/>
      <c r="E49" s="25"/>
      <c r="F49" s="25"/>
      <c r="G49" s="25"/>
      <c r="H49" s="25"/>
      <c r="I49" s="25"/>
      <c r="J49" s="25"/>
      <c r="K49" s="26"/>
      <c r="L49" s="26"/>
      <c r="M49" s="26"/>
      <c r="N49" s="26"/>
      <c r="O49" s="26"/>
      <c r="P49" s="26"/>
      <c r="Q49" s="26"/>
    </row>
    <row r="50" spans="1:17" s="17" customFormat="1" ht="9" customHeight="1" x14ac:dyDescent="0.2">
      <c r="A50" s="16"/>
      <c r="B50" s="13"/>
      <c r="C50" s="14"/>
      <c r="D50" s="11"/>
      <c r="E50" s="14"/>
      <c r="F50" s="14"/>
      <c r="G50" s="14"/>
      <c r="H50" s="14"/>
      <c r="I50" s="14"/>
      <c r="J50" s="15"/>
      <c r="K50" s="15"/>
      <c r="L50" s="15"/>
      <c r="M50" s="15"/>
      <c r="N50" s="15"/>
      <c r="O50" s="16"/>
      <c r="P50" s="16"/>
      <c r="Q50" s="16"/>
    </row>
    <row r="51" spans="1:17" s="17" customFormat="1" ht="17.25" customHeight="1" x14ac:dyDescent="0.2">
      <c r="A51" s="11" t="s">
        <v>58</v>
      </c>
      <c r="B51" s="14"/>
      <c r="C51" s="14"/>
      <c r="D51" s="14"/>
      <c r="E51" s="14"/>
      <c r="F51" s="14"/>
      <c r="G51" s="14"/>
      <c r="H51" s="14"/>
      <c r="I51" s="14"/>
      <c r="J51" s="15"/>
      <c r="K51" s="15"/>
      <c r="L51" s="15"/>
      <c r="M51" s="15"/>
      <c r="N51" s="15"/>
      <c r="O51" s="16"/>
      <c r="P51" s="16"/>
      <c r="Q51" s="16"/>
    </row>
    <row r="52" spans="1:17" s="17" customFormat="1" ht="12.75" customHeight="1" x14ac:dyDescent="0.2">
      <c r="A52" s="16"/>
      <c r="B52" s="13" t="s">
        <v>7</v>
      </c>
      <c r="C52" s="14"/>
      <c r="D52" s="14"/>
      <c r="E52" s="14"/>
      <c r="F52" s="14"/>
      <c r="G52" s="14"/>
      <c r="H52" s="14"/>
      <c r="I52" s="14"/>
      <c r="J52" s="15"/>
      <c r="K52" s="20" t="str">
        <f>IFERROR(VLOOKUP($K$15,Blad2!$Z$6:$AV$72,2,),"")</f>
        <v/>
      </c>
      <c r="L52" s="20"/>
      <c r="M52" s="20"/>
      <c r="N52" s="20"/>
      <c r="O52" s="20"/>
      <c r="P52" s="20"/>
      <c r="Q52" s="20"/>
    </row>
    <row r="53" spans="1:17" s="17" customFormat="1" ht="12.75" customHeight="1" x14ac:dyDescent="0.2">
      <c r="A53" s="16"/>
      <c r="B53" s="13" t="s">
        <v>33</v>
      </c>
      <c r="C53" s="16"/>
      <c r="D53" s="14"/>
      <c r="E53" s="14"/>
      <c r="F53" s="14"/>
      <c r="G53" s="14"/>
      <c r="H53" s="11"/>
      <c r="I53" s="14"/>
      <c r="J53" s="15"/>
      <c r="K53" s="20" t="str">
        <f>IFERROR(VLOOKUP($K$15,Blad2!$Z$6:$AV$72,3,),"")</f>
        <v/>
      </c>
      <c r="L53" s="20"/>
      <c r="M53" s="20"/>
      <c r="N53" s="20"/>
      <c r="O53" s="20"/>
      <c r="P53" s="20"/>
      <c r="Q53" s="20"/>
    </row>
    <row r="54" spans="1:17" s="17" customFormat="1" ht="12.75" customHeight="1" x14ac:dyDescent="0.2">
      <c r="A54" s="16"/>
      <c r="B54" s="13" t="s">
        <v>5</v>
      </c>
      <c r="C54" s="14"/>
      <c r="D54" s="14"/>
      <c r="E54" s="14"/>
      <c r="F54" s="14"/>
      <c r="G54" s="11"/>
      <c r="H54" s="14"/>
      <c r="I54" s="14"/>
      <c r="J54" s="15"/>
      <c r="K54" s="20" t="str">
        <f>IFERROR(VLOOKUP($K$15,Blad2!$Z$6:$AV$72,4,),"")</f>
        <v/>
      </c>
      <c r="L54" s="20"/>
      <c r="M54" s="20"/>
      <c r="N54" s="20"/>
      <c r="O54" s="20"/>
      <c r="P54" s="20"/>
      <c r="Q54" s="20"/>
    </row>
    <row r="55" spans="1:17" s="17" customFormat="1" ht="12.75" customHeight="1" x14ac:dyDescent="0.2">
      <c r="A55" s="18" t="s">
        <v>34</v>
      </c>
      <c r="B55" s="16"/>
      <c r="C55" s="14"/>
      <c r="D55" s="14"/>
      <c r="E55" s="14"/>
      <c r="F55" s="14"/>
      <c r="G55" s="14"/>
      <c r="H55" s="14"/>
      <c r="I55" s="14"/>
      <c r="J55" s="15"/>
      <c r="K55" s="26"/>
      <c r="L55" s="26"/>
      <c r="M55" s="26"/>
      <c r="N55" s="26"/>
      <c r="O55" s="26"/>
      <c r="P55" s="26"/>
      <c r="Q55" s="26"/>
    </row>
    <row r="56" spans="1:17" s="17" customFormat="1" ht="12.75" customHeight="1" x14ac:dyDescent="0.2">
      <c r="A56" s="16"/>
      <c r="B56" s="13" t="s">
        <v>35</v>
      </c>
      <c r="C56" s="14"/>
      <c r="D56" s="11"/>
      <c r="E56" s="14"/>
      <c r="F56" s="14"/>
      <c r="G56" s="14"/>
      <c r="H56" s="14"/>
      <c r="I56" s="14"/>
      <c r="J56" s="15"/>
      <c r="K56" s="20" t="str">
        <f>IFERROR(VLOOKUP($K$15,Blad2!$Z$6:$AV$72,5,),"")</f>
        <v/>
      </c>
      <c r="L56" s="20"/>
      <c r="M56" s="20"/>
      <c r="N56" s="20"/>
      <c r="O56" s="20"/>
      <c r="P56" s="20"/>
      <c r="Q56" s="20"/>
    </row>
    <row r="57" spans="1:17" s="17" customFormat="1" ht="12.75" customHeight="1" x14ac:dyDescent="0.2">
      <c r="A57" s="16"/>
      <c r="B57" s="13" t="s">
        <v>36</v>
      </c>
      <c r="C57" s="14"/>
      <c r="D57" s="14"/>
      <c r="E57" s="11"/>
      <c r="F57" s="14"/>
      <c r="G57" s="14"/>
      <c r="H57" s="14"/>
      <c r="I57" s="14"/>
      <c r="J57" s="15"/>
      <c r="K57" s="20" t="str">
        <f>IFERROR(VLOOKUP($K$15,Blad2!$Z$6:$AV$72,6,),"")</f>
        <v/>
      </c>
      <c r="L57" s="20"/>
      <c r="M57" s="20"/>
      <c r="N57" s="20"/>
      <c r="O57" s="20"/>
      <c r="P57" s="20"/>
      <c r="Q57" s="20"/>
    </row>
    <row r="58" spans="1:17" s="17" customFormat="1" ht="12.75" customHeight="1" x14ac:dyDescent="0.2">
      <c r="A58" s="16"/>
      <c r="B58" s="13" t="s">
        <v>37</v>
      </c>
      <c r="C58" s="14"/>
      <c r="D58" s="14"/>
      <c r="E58" s="14"/>
      <c r="F58" s="14"/>
      <c r="G58" s="14"/>
      <c r="H58" s="14"/>
      <c r="I58" s="14"/>
      <c r="J58" s="15"/>
      <c r="K58" s="27" t="str">
        <f>IFERROR(VLOOKUP($K$15,Blad2!$Z$6:$AV$72,7,),"")</f>
        <v/>
      </c>
      <c r="L58" s="27"/>
      <c r="M58" s="27"/>
      <c r="N58" s="27"/>
      <c r="O58" s="27"/>
      <c r="P58" s="27"/>
      <c r="Q58" s="27"/>
    </row>
    <row r="59" spans="1:17" s="17" customFormat="1" ht="12" customHeight="1" x14ac:dyDescent="0.2">
      <c r="A59" s="16"/>
      <c r="B59" s="13"/>
      <c r="C59" s="14"/>
      <c r="D59" s="11"/>
      <c r="E59" s="14"/>
      <c r="F59" s="14"/>
      <c r="G59" s="14"/>
      <c r="H59" s="14"/>
      <c r="I59" s="14"/>
      <c r="J59" s="15"/>
      <c r="K59" s="27"/>
      <c r="L59" s="27"/>
      <c r="M59" s="27"/>
      <c r="N59" s="27"/>
      <c r="O59" s="27"/>
      <c r="P59" s="27"/>
      <c r="Q59" s="27"/>
    </row>
    <row r="60" spans="1:17" ht="16.5" customHeight="1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27"/>
      <c r="L60" s="27"/>
      <c r="M60" s="27"/>
      <c r="N60" s="27"/>
      <c r="O60" s="27"/>
      <c r="P60" s="27"/>
      <c r="Q60" s="27"/>
    </row>
    <row r="61" spans="1:17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</row>
    <row r="62" spans="1:17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</row>
    <row r="63" spans="1:17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</row>
    <row r="64" spans="1:17" ht="17.25" customHeight="1" x14ac:dyDescent="0.2">
      <c r="A64" s="11" t="s">
        <v>57</v>
      </c>
      <c r="B64" s="14"/>
      <c r="C64" s="14"/>
      <c r="D64" s="14"/>
      <c r="E64" s="14"/>
      <c r="F64" s="14"/>
      <c r="G64" s="14"/>
      <c r="H64" s="14"/>
      <c r="I64" s="14"/>
      <c r="J64" s="15"/>
      <c r="K64" s="15"/>
      <c r="L64" s="15"/>
      <c r="M64" s="14"/>
      <c r="N64" s="14"/>
      <c r="O64" s="8"/>
      <c r="P64" s="8"/>
      <c r="Q64" s="8"/>
    </row>
    <row r="65" spans="1:17" ht="12.75" customHeight="1" x14ac:dyDescent="0.2">
      <c r="A65" s="21" t="s">
        <v>56</v>
      </c>
      <c r="B65" s="16"/>
      <c r="C65" s="14"/>
      <c r="D65" s="14"/>
      <c r="E65" s="14"/>
      <c r="F65" s="14"/>
      <c r="G65" s="14"/>
      <c r="H65" s="14"/>
      <c r="I65" s="14"/>
      <c r="J65" s="15"/>
      <c r="K65" s="15"/>
      <c r="L65" s="15"/>
      <c r="M65" s="14"/>
      <c r="N65" s="14"/>
      <c r="O65" s="8"/>
      <c r="P65" s="8"/>
      <c r="Q65" s="8"/>
    </row>
    <row r="66" spans="1:17" ht="12.75" customHeight="1" x14ac:dyDescent="0.2">
      <c r="A66" s="16"/>
      <c r="B66" s="13" t="s">
        <v>38</v>
      </c>
      <c r="C66" s="14"/>
      <c r="D66" s="14"/>
      <c r="E66" s="14"/>
      <c r="F66" s="14"/>
      <c r="G66" s="11"/>
      <c r="H66" s="14"/>
      <c r="I66" s="14"/>
      <c r="J66" s="15"/>
      <c r="K66" s="20" t="str">
        <f>IFERROR(VLOOKUP($K$15,Blad2!$Z$6:$AV$72,8,),"")</f>
        <v/>
      </c>
      <c r="L66" s="15"/>
      <c r="M66" s="14"/>
      <c r="N66" s="14"/>
      <c r="O66" s="8"/>
      <c r="P66" s="8"/>
      <c r="Q66" s="8"/>
    </row>
    <row r="67" spans="1:17" ht="12.75" customHeight="1" x14ac:dyDescent="0.2">
      <c r="A67" s="16"/>
      <c r="B67" s="13" t="s">
        <v>39</v>
      </c>
      <c r="C67" s="14"/>
      <c r="D67" s="14"/>
      <c r="E67" s="14"/>
      <c r="F67" s="14"/>
      <c r="G67" s="11"/>
      <c r="H67" s="14"/>
      <c r="I67" s="14"/>
      <c r="J67" s="15"/>
      <c r="K67" s="20" t="str">
        <f>IFERROR(VLOOKUP($K$15,Blad2!$Z$6:$AV$72,9,),"")</f>
        <v/>
      </c>
      <c r="L67" s="15"/>
      <c r="M67" s="14"/>
      <c r="N67" s="14"/>
      <c r="O67" s="8"/>
      <c r="P67" s="8"/>
      <c r="Q67" s="8"/>
    </row>
    <row r="68" spans="1:17" ht="12.75" customHeight="1" x14ac:dyDescent="0.2">
      <c r="A68" s="16"/>
      <c r="B68" s="13" t="s">
        <v>41</v>
      </c>
      <c r="C68" s="14"/>
      <c r="D68" s="14"/>
      <c r="E68" s="14"/>
      <c r="F68" s="11"/>
      <c r="G68" s="14"/>
      <c r="H68" s="14"/>
      <c r="I68" s="14"/>
      <c r="J68" s="15"/>
      <c r="K68" s="20" t="str">
        <f>IFERROR(VLOOKUP($K$15,Blad2!$Z$6:$AV$72,10,),"")</f>
        <v/>
      </c>
      <c r="L68" s="15"/>
      <c r="M68" s="14"/>
      <c r="N68" s="14"/>
      <c r="O68" s="8"/>
      <c r="P68" s="8"/>
      <c r="Q68" s="8"/>
    </row>
    <row r="69" spans="1:17" ht="12.75" customHeight="1" x14ac:dyDescent="0.2">
      <c r="A69" s="16"/>
      <c r="B69" s="13" t="s">
        <v>42</v>
      </c>
      <c r="C69" s="14"/>
      <c r="D69" s="14"/>
      <c r="E69" s="14"/>
      <c r="F69" s="14"/>
      <c r="G69" s="11"/>
      <c r="H69" s="14"/>
      <c r="I69" s="14"/>
      <c r="J69" s="15"/>
      <c r="K69" s="20" t="str">
        <f>IFERROR(VLOOKUP($K$15,Blad2!$Z$6:$AV$72,11,),"")</f>
        <v/>
      </c>
      <c r="L69" s="15"/>
      <c r="M69" s="14"/>
      <c r="N69" s="14"/>
      <c r="O69" s="8"/>
      <c r="P69" s="8"/>
      <c r="Q69" s="8"/>
    </row>
    <row r="70" spans="1:17" ht="12.75" customHeight="1" x14ac:dyDescent="0.2">
      <c r="A70" s="16"/>
      <c r="B70" s="13" t="s">
        <v>44</v>
      </c>
      <c r="C70" s="14"/>
      <c r="D70" s="14"/>
      <c r="E70" s="14"/>
      <c r="F70" s="11"/>
      <c r="G70" s="14"/>
      <c r="H70" s="14"/>
      <c r="I70" s="14"/>
      <c r="J70" s="15"/>
      <c r="K70" s="20" t="str">
        <f>IFERROR(VLOOKUP($K$15,Blad2!$Z$6:$AV$72,12,),"")</f>
        <v/>
      </c>
      <c r="L70" s="15"/>
      <c r="M70" s="14"/>
      <c r="N70" s="14"/>
      <c r="O70" s="8"/>
      <c r="P70" s="8"/>
      <c r="Q70" s="8"/>
    </row>
    <row r="71" spans="1:17" ht="12.75" customHeight="1" x14ac:dyDescent="0.2">
      <c r="A71" s="16"/>
      <c r="B71" s="13" t="s">
        <v>54</v>
      </c>
      <c r="C71" s="14"/>
      <c r="D71" s="14"/>
      <c r="E71" s="14"/>
      <c r="F71" s="22"/>
      <c r="G71" s="14"/>
      <c r="H71" s="14"/>
      <c r="I71" s="14"/>
      <c r="J71" s="15"/>
      <c r="K71" s="20" t="str">
        <f>IFERROR(VLOOKUP($K$15,Blad2!$Z$6:$AV$72,13,),"")</f>
        <v/>
      </c>
      <c r="L71" s="15"/>
      <c r="M71" s="14"/>
      <c r="N71" s="14"/>
      <c r="O71" s="8"/>
      <c r="P71" s="8"/>
      <c r="Q71" s="8"/>
    </row>
    <row r="72" spans="1:17" ht="12.75" customHeight="1" x14ac:dyDescent="0.2">
      <c r="A72" s="16"/>
      <c r="B72" s="13" t="s">
        <v>45</v>
      </c>
      <c r="C72" s="14"/>
      <c r="D72" s="14"/>
      <c r="E72" s="14"/>
      <c r="F72" s="14"/>
      <c r="G72" s="14"/>
      <c r="H72" s="14"/>
      <c r="I72" s="14"/>
      <c r="J72" s="15"/>
      <c r="K72" s="20" t="str">
        <f>IFERROR(VLOOKUP($K$15,Blad2!$Z$6:$AV$72,14,),"")</f>
        <v/>
      </c>
      <c r="L72" s="15"/>
      <c r="M72" s="14"/>
      <c r="N72" s="14"/>
      <c r="O72" s="8"/>
      <c r="P72" s="8"/>
      <c r="Q72" s="8"/>
    </row>
    <row r="73" spans="1:17" ht="12.75" customHeight="1" x14ac:dyDescent="0.2">
      <c r="A73" s="16"/>
      <c r="B73" s="28" t="s">
        <v>59</v>
      </c>
      <c r="C73" s="28"/>
      <c r="D73" s="28"/>
      <c r="E73" s="28"/>
      <c r="F73" s="28"/>
      <c r="G73" s="28"/>
      <c r="H73" s="28"/>
      <c r="I73" s="28"/>
      <c r="J73" s="28"/>
      <c r="K73" s="26" t="str">
        <f>IFERROR(VLOOKUP($K$15,Blad2!$Z$6:$AV$72,15,),"")</f>
        <v/>
      </c>
      <c r="L73" s="15"/>
      <c r="M73" s="14"/>
      <c r="N73" s="14"/>
      <c r="O73" s="8"/>
      <c r="P73" s="8"/>
      <c r="Q73" s="8"/>
    </row>
    <row r="74" spans="1:17" x14ac:dyDescent="0.2">
      <c r="A74" s="8"/>
      <c r="B74" s="28"/>
      <c r="C74" s="28"/>
      <c r="D74" s="28"/>
      <c r="E74" s="28"/>
      <c r="F74" s="28"/>
      <c r="G74" s="28"/>
      <c r="H74" s="28"/>
      <c r="I74" s="28"/>
      <c r="J74" s="28"/>
      <c r="K74" s="26"/>
      <c r="L74" s="14"/>
      <c r="M74" s="14"/>
      <c r="N74" s="14"/>
      <c r="O74" s="8"/>
      <c r="P74" s="8"/>
      <c r="Q74" s="8"/>
    </row>
    <row r="75" spans="1:17" ht="9.75" customHeight="1" x14ac:dyDescent="0.2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8"/>
      <c r="P75" s="8"/>
      <c r="Q75" s="8"/>
    </row>
    <row r="76" spans="1:17" x14ac:dyDescent="0.2">
      <c r="A76" s="11" t="s">
        <v>46</v>
      </c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8"/>
      <c r="P76" s="8"/>
      <c r="Q76" s="8"/>
    </row>
    <row r="77" spans="1:17" x14ac:dyDescent="0.2">
      <c r="A77" s="8"/>
      <c r="B77" s="13" t="s">
        <v>47</v>
      </c>
      <c r="C77" s="14"/>
      <c r="D77" s="14"/>
      <c r="E77" s="11"/>
      <c r="F77" s="14"/>
      <c r="G77" s="14"/>
      <c r="H77" s="14"/>
      <c r="I77" s="14"/>
      <c r="J77" s="14"/>
      <c r="K77" s="20" t="str">
        <f>IFERROR(VLOOKUP($K$15,Blad2!$Z$6:$AV$72,17,),"")</f>
        <v/>
      </c>
      <c r="L77" s="14"/>
      <c r="M77" s="14"/>
      <c r="N77" s="14"/>
      <c r="O77" s="8"/>
      <c r="P77" s="8"/>
      <c r="Q77" s="8"/>
    </row>
    <row r="78" spans="1:17" ht="9.75" customHeight="1" x14ac:dyDescent="0.2">
      <c r="A78" s="11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8"/>
      <c r="P78" s="8"/>
      <c r="Q78" s="8"/>
    </row>
    <row r="79" spans="1:17" x14ac:dyDescent="0.2">
      <c r="A79" s="11" t="s">
        <v>48</v>
      </c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8"/>
      <c r="P79" s="8"/>
      <c r="Q79" s="8"/>
    </row>
    <row r="80" spans="1:17" x14ac:dyDescent="0.2">
      <c r="A80" s="11"/>
      <c r="B80" s="13" t="s">
        <v>49</v>
      </c>
      <c r="C80" s="14"/>
      <c r="D80" s="14"/>
      <c r="E80" s="14"/>
      <c r="F80" s="14"/>
      <c r="G80" s="14"/>
      <c r="H80" s="14"/>
      <c r="I80" s="14"/>
      <c r="J80" s="14"/>
      <c r="K80" s="20" t="str">
        <f>IFERROR(VLOOKUP($K$15,Blad2!$Z$6:$AV$72,19,),"")</f>
        <v/>
      </c>
      <c r="L80" s="14"/>
      <c r="M80" s="14"/>
      <c r="N80" s="14"/>
      <c r="O80" s="8"/>
      <c r="P80" s="8"/>
      <c r="Q80" s="8"/>
    </row>
    <row r="81" spans="1:17" x14ac:dyDescent="0.2">
      <c r="A81" s="8"/>
      <c r="B81" s="13" t="s">
        <v>50</v>
      </c>
      <c r="C81" s="14"/>
      <c r="D81" s="11"/>
      <c r="E81" s="14"/>
      <c r="F81" s="14"/>
      <c r="G81" s="14"/>
      <c r="H81" s="14"/>
      <c r="I81" s="14"/>
      <c r="J81" s="14"/>
      <c r="K81" s="20" t="str">
        <f>IFERROR(VLOOKUP($K$15,Blad2!$Z$6:$AV$72,20,),"")</f>
        <v/>
      </c>
      <c r="L81" s="14"/>
      <c r="M81" s="14"/>
      <c r="N81" s="14"/>
      <c r="O81" s="8"/>
      <c r="P81" s="8"/>
      <c r="Q81" s="8"/>
    </row>
    <row r="82" spans="1:17" x14ac:dyDescent="0.2">
      <c r="A82" s="8"/>
      <c r="B82" s="11"/>
      <c r="C82" s="14"/>
      <c r="D82" s="14"/>
      <c r="E82" s="14"/>
      <c r="F82" s="11"/>
      <c r="G82" s="14"/>
      <c r="H82" s="14"/>
      <c r="I82" s="14"/>
      <c r="J82" s="14"/>
      <c r="K82" s="29" t="str">
        <f>IFERROR(VLOOKUP($K$15,Blad2!$Z$6:$AV$72,21,),"")</f>
        <v/>
      </c>
      <c r="L82" s="29"/>
      <c r="M82" s="29"/>
      <c r="N82" s="29"/>
      <c r="O82" s="29"/>
      <c r="P82" s="29"/>
      <c r="Q82" s="29"/>
    </row>
    <row r="83" spans="1:17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29"/>
      <c r="L83" s="29"/>
      <c r="M83" s="29"/>
      <c r="N83" s="29"/>
      <c r="O83" s="29"/>
      <c r="P83" s="29"/>
      <c r="Q83" s="29"/>
    </row>
    <row r="84" spans="1:17" x14ac:dyDescent="0.2">
      <c r="A84" s="11"/>
      <c r="B84" s="13" t="s">
        <v>51</v>
      </c>
      <c r="C84" s="14"/>
      <c r="D84" s="14"/>
      <c r="E84" s="14"/>
      <c r="F84" s="14"/>
      <c r="G84" s="14"/>
      <c r="H84" s="14"/>
      <c r="I84" s="14"/>
      <c r="J84" s="14"/>
      <c r="K84" s="20" t="str">
        <f>IFERROR(VLOOKUP($K$15,Blad2!$Z$6:$AV$72,22,),"")</f>
        <v/>
      </c>
      <c r="L84" s="14"/>
      <c r="M84" s="8"/>
      <c r="N84" s="8"/>
      <c r="O84" s="8"/>
      <c r="P84" s="8"/>
      <c r="Q84" s="8"/>
    </row>
    <row r="85" spans="1:17" x14ac:dyDescent="0.2">
      <c r="A85" s="8"/>
      <c r="B85" s="23" t="s">
        <v>52</v>
      </c>
      <c r="C85" s="14"/>
      <c r="D85" s="14"/>
      <c r="E85" s="14"/>
      <c r="F85" s="14"/>
      <c r="G85" s="11"/>
      <c r="H85" s="14"/>
      <c r="I85" s="14"/>
      <c r="J85" s="14"/>
      <c r="K85" s="20" t="str">
        <f>IFERROR(VLOOKUP($K$15,Blad2!$Z$6:$AV$72,23,),"")</f>
        <v/>
      </c>
      <c r="L85" s="14"/>
      <c r="M85" s="8"/>
      <c r="N85" s="8"/>
      <c r="O85" s="8"/>
      <c r="P85" s="8"/>
      <c r="Q85" s="8"/>
    </row>
    <row r="86" spans="1:17" x14ac:dyDescent="0.2">
      <c r="A86" s="8"/>
      <c r="B86" s="23"/>
      <c r="C86" s="14"/>
      <c r="D86" s="14"/>
      <c r="E86" s="14"/>
      <c r="F86" s="14"/>
      <c r="G86" s="14"/>
      <c r="H86" s="24"/>
      <c r="I86" s="14"/>
      <c r="J86" s="14"/>
      <c r="K86" s="14"/>
      <c r="L86" s="14"/>
      <c r="M86" s="8"/>
      <c r="N86" s="8"/>
      <c r="O86" s="8"/>
      <c r="P86" s="8"/>
      <c r="Q86" s="8"/>
    </row>
    <row r="87" spans="1:17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8"/>
      <c r="N87" s="8"/>
      <c r="O87" s="8"/>
      <c r="P87" s="8"/>
      <c r="Q87" s="8"/>
    </row>
    <row r="88" spans="1:17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8"/>
      <c r="N88" s="8"/>
      <c r="O88" s="8"/>
      <c r="P88" s="8"/>
      <c r="Q88" s="8"/>
    </row>
    <row r="89" spans="1:17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8"/>
      <c r="N89" s="8"/>
      <c r="O89" s="8"/>
      <c r="P89" s="8"/>
      <c r="Q89" s="8"/>
    </row>
    <row r="90" spans="1:17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8"/>
      <c r="N90" s="8"/>
      <c r="O90" s="8"/>
      <c r="P90" s="8"/>
      <c r="Q90" s="8"/>
    </row>
    <row r="91" spans="1:17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8"/>
      <c r="N91" s="8"/>
      <c r="O91" s="8"/>
      <c r="P91" s="8"/>
      <c r="Q91" s="8"/>
    </row>
    <row r="92" spans="1:17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8"/>
      <c r="N92" s="8"/>
      <c r="O92" s="8"/>
      <c r="P92" s="8"/>
      <c r="Q92" s="8"/>
    </row>
    <row r="93" spans="1:17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8"/>
      <c r="N93" s="8"/>
      <c r="O93" s="8"/>
      <c r="P93" s="8"/>
      <c r="Q93" s="8"/>
    </row>
    <row r="94" spans="1:17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</row>
    <row r="95" spans="1:17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</row>
    <row r="96" spans="1:17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</row>
    <row r="97" spans="1:17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</row>
    <row r="98" spans="1:17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1:17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17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1:17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1:17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7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1:17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1:17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1:17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1:17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1:17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pans="1:17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</row>
    <row r="114" spans="1:17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1:17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</row>
    <row r="116" spans="1:17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1:17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</row>
    <row r="118" spans="1:17" hidden="1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1:17" hidden="1" x14ac:dyDescent="0.2"/>
    <row r="120" spans="1:17" hidden="1" x14ac:dyDescent="0.2"/>
  </sheetData>
  <sheetProtection password="95D2" sheet="1" objects="1" scenarios="1"/>
  <mergeCells count="33">
    <mergeCell ref="B33:J34"/>
    <mergeCell ref="K33:Q34"/>
    <mergeCell ref="K29:Q29"/>
    <mergeCell ref="K28:Q28"/>
    <mergeCell ref="A9:Q11"/>
    <mergeCell ref="A12:H12"/>
    <mergeCell ref="K32:Q32"/>
    <mergeCell ref="K31:Q31"/>
    <mergeCell ref="K30:Q30"/>
    <mergeCell ref="K27:Q27"/>
    <mergeCell ref="K26:Q26"/>
    <mergeCell ref="K14:Q14"/>
    <mergeCell ref="K16:Q16"/>
    <mergeCell ref="K17:Q17"/>
    <mergeCell ref="K18:Q18"/>
    <mergeCell ref="K15:P15"/>
    <mergeCell ref="K22:Q22"/>
    <mergeCell ref="K23:Q23"/>
    <mergeCell ref="K82:Q83"/>
    <mergeCell ref="K35:Q35"/>
    <mergeCell ref="K47:Q47"/>
    <mergeCell ref="K39:Q39"/>
    <mergeCell ref="K44:Q44"/>
    <mergeCell ref="K45:Q45"/>
    <mergeCell ref="K46:Q46"/>
    <mergeCell ref="K40:Q41"/>
    <mergeCell ref="K36:Q36"/>
    <mergeCell ref="B48:J49"/>
    <mergeCell ref="K48:Q49"/>
    <mergeCell ref="K58:Q60"/>
    <mergeCell ref="B73:J74"/>
    <mergeCell ref="K73:K74"/>
    <mergeCell ref="K55:Q55"/>
  </mergeCells>
  <conditionalFormatting sqref="K15">
    <cfRule type="cellIs" dxfId="3" priority="5" operator="equal">
      <formula>"Selecteer hier uw warmtepomp"</formula>
    </cfRule>
  </conditionalFormatting>
  <conditionalFormatting sqref="K15:P15">
    <cfRule type="cellIs" dxfId="2" priority="3" operator="equal">
      <formula>""</formula>
    </cfRule>
  </conditionalFormatting>
  <conditionalFormatting sqref="K35:Q35">
    <cfRule type="cellIs" dxfId="1" priority="2" operator="equal">
      <formula>"Niet van toepassing"</formula>
    </cfRule>
  </conditionalFormatting>
  <conditionalFormatting sqref="K14:Q14 K16:Q18 K22:Q23 K26:Q34 K36:Q36 K39:Q41 K44:Q49 K52:Q60 K66:Q85">
    <cfRule type="cellIs" dxfId="0" priority="1" operator="equal">
      <formula>"Niet van toepassing"</formula>
    </cfRule>
  </conditionalFormatting>
  <pageMargins left="0.7" right="0.7" top="0.75" bottom="0.75" header="0.3" footer="0.3"/>
  <pageSetup paperSize="9" orientation="portrait" r:id="rId1"/>
  <headerFooter alignWithMargins="0">
    <oddFooter>&amp;L&amp;7Bosch Thermotechnology nv
Zandvoortstraat 47
2800 Mechelen&amp;R&amp;7Pagina &amp;P van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Blad2!$A$5:$A$71</xm:f>
          </x14:formula1>
          <xm:sqref>K15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V72"/>
  <sheetViews>
    <sheetView workbookViewId="0">
      <pane xSplit="1" ySplit="5" topLeftCell="AF6" activePane="bottomRight" state="frozen"/>
      <selection pane="topRight" activeCell="B1" sqref="B1"/>
      <selection pane="bottomLeft" activeCell="A6" sqref="A6"/>
      <selection pane="bottomRight" activeCell="AL71" sqref="AL71"/>
    </sheetView>
  </sheetViews>
  <sheetFormatPr defaultRowHeight="12.75" x14ac:dyDescent="0.2"/>
  <cols>
    <col min="1" max="1" width="33.42578125" bestFit="1" customWidth="1"/>
    <col min="2" max="2" width="8.28515625" customWidth="1"/>
    <col min="3" max="3" width="15" customWidth="1"/>
    <col min="4" max="4" width="22.85546875" customWidth="1"/>
    <col min="5" max="7" width="32.42578125" customWidth="1"/>
    <col min="8" max="8" width="32.5703125" customWidth="1"/>
    <col min="9" max="9" width="40.28515625" customWidth="1"/>
    <col min="10" max="10" width="11.42578125" customWidth="1"/>
    <col min="11" max="11" width="10" bestFit="1" customWidth="1"/>
    <col min="12" max="12" width="9.28515625" bestFit="1" customWidth="1"/>
    <col min="13" max="13" width="9.42578125" bestFit="1" customWidth="1"/>
    <col min="14" max="14" width="9.28515625" bestFit="1" customWidth="1"/>
    <col min="15" max="15" width="13.5703125" customWidth="1"/>
    <col min="16" max="16" width="52.42578125" customWidth="1"/>
    <col min="17" max="17" width="13.5703125" customWidth="1"/>
    <col min="18" max="18" width="37.7109375" customWidth="1"/>
    <col min="19" max="19" width="27" customWidth="1"/>
    <col min="20" max="20" width="51.5703125" customWidth="1"/>
    <col min="21" max="21" width="40.85546875" customWidth="1"/>
    <col min="22" max="22" width="42.140625" customWidth="1"/>
    <col min="23" max="23" width="38.140625" customWidth="1"/>
    <col min="24" max="24" width="43.28515625" customWidth="1"/>
    <col min="25" max="25" width="63.28515625" customWidth="1"/>
    <col min="26" max="26" width="8.7109375" customWidth="1"/>
    <col min="27" max="27" width="30.28515625" customWidth="1"/>
    <col min="28" max="28" width="14.140625" customWidth="1"/>
    <col min="29" max="29" width="24" customWidth="1"/>
    <col min="30" max="30" width="40.5703125" customWidth="1"/>
    <col min="31" max="31" width="32.85546875" customWidth="1"/>
    <col min="32" max="32" width="67" customWidth="1"/>
    <col min="33" max="33" width="18.28515625" customWidth="1"/>
    <col min="34" max="34" width="31.42578125" customWidth="1"/>
    <col min="35" max="35" width="23.7109375" customWidth="1"/>
    <col min="36" max="36" width="16.5703125" customWidth="1"/>
    <col min="37" max="37" width="24.7109375" customWidth="1"/>
    <col min="38" max="38" width="23.42578125" customWidth="1"/>
    <col min="39" max="39" width="46.140625" customWidth="1"/>
    <col min="40" max="40" width="68.7109375" customWidth="1"/>
    <col min="41" max="41" width="8.7109375" customWidth="1"/>
    <col min="42" max="42" width="28.5703125" customWidth="1"/>
    <col min="43" max="43" width="8.5703125" customWidth="1"/>
    <col min="44" max="44" width="42.140625" customWidth="1"/>
    <col min="45" max="45" width="22.5703125" customWidth="1"/>
    <col min="46" max="46" width="42.140625" customWidth="1"/>
    <col min="47" max="47" width="10.28515625" customWidth="1"/>
  </cols>
  <sheetData>
    <row r="1" spans="1:48" ht="15" x14ac:dyDescent="0.25">
      <c r="B1" s="2" t="s">
        <v>60</v>
      </c>
      <c r="C1" s="3"/>
      <c r="D1" s="3"/>
      <c r="E1" s="3"/>
      <c r="F1" s="3"/>
      <c r="G1" s="3"/>
      <c r="H1" s="3"/>
      <c r="I1" s="4"/>
      <c r="J1" s="4"/>
    </row>
    <row r="2" spans="1:48" ht="15" x14ac:dyDescent="0.25">
      <c r="A2">
        <v>1</v>
      </c>
      <c r="B2" s="2">
        <v>2</v>
      </c>
      <c r="C2">
        <v>3</v>
      </c>
      <c r="D2" s="2">
        <v>4</v>
      </c>
      <c r="E2">
        <v>5</v>
      </c>
      <c r="F2" s="2">
        <v>6</v>
      </c>
      <c r="G2">
        <v>7</v>
      </c>
      <c r="H2" s="2">
        <v>8</v>
      </c>
      <c r="I2">
        <v>9</v>
      </c>
      <c r="J2" s="2">
        <v>10</v>
      </c>
      <c r="K2">
        <v>11</v>
      </c>
      <c r="L2" s="2">
        <v>12</v>
      </c>
      <c r="M2">
        <v>13</v>
      </c>
      <c r="N2" s="2">
        <v>14</v>
      </c>
      <c r="O2">
        <v>15</v>
      </c>
      <c r="P2" s="2">
        <v>16</v>
      </c>
      <c r="Q2">
        <v>17</v>
      </c>
      <c r="R2" s="2">
        <v>18</v>
      </c>
      <c r="S2">
        <v>19</v>
      </c>
      <c r="T2" s="2">
        <v>20</v>
      </c>
      <c r="U2">
        <v>21</v>
      </c>
      <c r="V2" s="2">
        <v>22</v>
      </c>
      <c r="W2">
        <v>23</v>
      </c>
      <c r="X2" s="2">
        <v>24</v>
      </c>
      <c r="Y2">
        <v>25</v>
      </c>
      <c r="Z2" s="2">
        <v>1</v>
      </c>
      <c r="AA2">
        <v>2</v>
      </c>
      <c r="AB2" s="2">
        <v>3</v>
      </c>
      <c r="AC2">
        <v>4</v>
      </c>
      <c r="AD2" s="2">
        <v>5</v>
      </c>
      <c r="AE2">
        <v>6</v>
      </c>
      <c r="AF2" s="2">
        <v>7</v>
      </c>
      <c r="AG2">
        <v>8</v>
      </c>
      <c r="AH2" s="2">
        <v>9</v>
      </c>
      <c r="AI2">
        <v>10</v>
      </c>
      <c r="AJ2" s="2">
        <v>11</v>
      </c>
      <c r="AK2">
        <v>12</v>
      </c>
      <c r="AL2" s="2">
        <v>13</v>
      </c>
      <c r="AM2">
        <v>14</v>
      </c>
      <c r="AN2" s="2">
        <v>15</v>
      </c>
      <c r="AO2">
        <v>16</v>
      </c>
      <c r="AP2" s="2">
        <v>17</v>
      </c>
      <c r="AQ2">
        <v>18</v>
      </c>
      <c r="AR2" s="2">
        <v>19</v>
      </c>
      <c r="AS2">
        <v>20</v>
      </c>
      <c r="AT2" s="2">
        <v>21</v>
      </c>
      <c r="AU2">
        <v>22</v>
      </c>
      <c r="AV2" s="2">
        <v>23</v>
      </c>
    </row>
    <row r="3" spans="1:48" ht="15" x14ac:dyDescent="0.25">
      <c r="B3" s="32" t="s">
        <v>61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5"/>
      <c r="Y3" s="5"/>
      <c r="Z3" s="5"/>
      <c r="AA3" s="32" t="s">
        <v>62</v>
      </c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P3" s="6" t="s">
        <v>63</v>
      </c>
      <c r="AR3" s="32" t="s">
        <v>48</v>
      </c>
      <c r="AS3" s="32"/>
      <c r="AT3" s="32"/>
      <c r="AU3" s="32"/>
      <c r="AV3" s="32"/>
    </row>
    <row r="4" spans="1:48" ht="15" x14ac:dyDescent="0.25">
      <c r="A4" s="7" t="s">
        <v>65</v>
      </c>
      <c r="B4" s="7" t="s">
        <v>64</v>
      </c>
      <c r="C4" s="7" t="s">
        <v>66</v>
      </c>
      <c r="D4" s="7" t="s">
        <v>67</v>
      </c>
      <c r="E4" s="7" t="s">
        <v>68</v>
      </c>
      <c r="F4" s="7" t="s">
        <v>69</v>
      </c>
      <c r="G4" s="7" t="s">
        <v>70</v>
      </c>
      <c r="H4" s="7" t="s">
        <v>71</v>
      </c>
      <c r="I4" s="7" t="s">
        <v>72</v>
      </c>
      <c r="J4" s="7" t="s">
        <v>73</v>
      </c>
      <c r="K4" s="7" t="s">
        <v>74</v>
      </c>
      <c r="L4" s="7" t="s">
        <v>75</v>
      </c>
      <c r="M4" s="7" t="s">
        <v>76</v>
      </c>
      <c r="N4" s="7" t="s">
        <v>77</v>
      </c>
      <c r="O4" s="7" t="s">
        <v>78</v>
      </c>
      <c r="P4" s="7" t="s">
        <v>79</v>
      </c>
      <c r="Q4" s="7" t="s">
        <v>80</v>
      </c>
      <c r="R4" s="7" t="s">
        <v>81</v>
      </c>
      <c r="S4" s="7" t="s">
        <v>82</v>
      </c>
      <c r="T4" s="7" t="s">
        <v>83</v>
      </c>
      <c r="U4" s="7" t="s">
        <v>84</v>
      </c>
      <c r="V4" s="7" t="s">
        <v>85</v>
      </c>
      <c r="W4" s="7" t="s">
        <v>31</v>
      </c>
      <c r="X4" s="7" t="s">
        <v>86</v>
      </c>
      <c r="Y4" s="7" t="s">
        <v>87</v>
      </c>
      <c r="Z4" s="7"/>
      <c r="AA4" s="7" t="s">
        <v>68</v>
      </c>
      <c r="AB4" s="7" t="s">
        <v>88</v>
      </c>
      <c r="AC4" s="7" t="s">
        <v>67</v>
      </c>
      <c r="AD4" s="7" t="s">
        <v>89</v>
      </c>
      <c r="AE4" s="7" t="s">
        <v>71</v>
      </c>
      <c r="AF4" s="7" t="s">
        <v>90</v>
      </c>
      <c r="AG4" s="7" t="s">
        <v>91</v>
      </c>
      <c r="AH4" s="7" t="s">
        <v>92</v>
      </c>
      <c r="AI4" s="7" t="s">
        <v>93</v>
      </c>
      <c r="AJ4" s="7" t="s">
        <v>94</v>
      </c>
      <c r="AK4" s="7" t="s">
        <v>95</v>
      </c>
      <c r="AL4" s="7" t="s">
        <v>96</v>
      </c>
      <c r="AM4" s="7" t="s">
        <v>97</v>
      </c>
      <c r="AN4" s="7" t="s">
        <v>98</v>
      </c>
      <c r="AP4" s="7" t="s">
        <v>99</v>
      </c>
      <c r="AR4" s="7" t="s">
        <v>100</v>
      </c>
      <c r="AS4" s="2" t="s">
        <v>101</v>
      </c>
      <c r="AT4" s="2" t="s">
        <v>102</v>
      </c>
      <c r="AU4" s="2" t="s">
        <v>103</v>
      </c>
      <c r="AV4" s="2" t="s">
        <v>52</v>
      </c>
    </row>
    <row r="5" spans="1:48" ht="15" x14ac:dyDescent="0.25">
      <c r="A5" s="7" t="s">
        <v>179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P5" s="7"/>
      <c r="AR5" s="7"/>
      <c r="AS5" s="2"/>
      <c r="AT5" s="2"/>
      <c r="AU5" s="2"/>
      <c r="AV5" s="2"/>
    </row>
    <row r="6" spans="1:48" ht="15" customHeight="1" x14ac:dyDescent="0.2">
      <c r="A6" t="s">
        <v>114</v>
      </c>
      <c r="B6" t="s">
        <v>1</v>
      </c>
      <c r="C6" t="s">
        <v>104</v>
      </c>
      <c r="D6" t="s">
        <v>6</v>
      </c>
      <c r="E6" t="s">
        <v>8</v>
      </c>
      <c r="F6" t="s">
        <v>12</v>
      </c>
      <c r="G6" t="s">
        <v>8</v>
      </c>
      <c r="H6">
        <v>3</v>
      </c>
      <c r="I6" t="s">
        <v>8</v>
      </c>
      <c r="J6">
        <v>153</v>
      </c>
      <c r="K6">
        <v>1.0999999999999999E-2</v>
      </c>
      <c r="L6">
        <v>5.0999999999999997E-2</v>
      </c>
      <c r="M6">
        <v>1.0999999999999999E-2</v>
      </c>
      <c r="N6">
        <v>0.1</v>
      </c>
      <c r="O6" t="s">
        <v>8</v>
      </c>
      <c r="P6" t="s">
        <v>186</v>
      </c>
      <c r="Q6">
        <v>3.9542000000000002</v>
      </c>
      <c r="R6" t="s">
        <v>25</v>
      </c>
      <c r="S6" t="s">
        <v>180</v>
      </c>
      <c r="T6" t="s">
        <v>184</v>
      </c>
      <c r="U6" t="s">
        <v>25</v>
      </c>
      <c r="V6" t="s">
        <v>30</v>
      </c>
      <c r="W6" t="s">
        <v>32</v>
      </c>
      <c r="X6" t="s">
        <v>184</v>
      </c>
      <c r="Y6" t="s">
        <v>184</v>
      </c>
      <c r="Z6" t="str">
        <f>A6</f>
        <v>Compress 3000 AWES 2</v>
      </c>
      <c r="AA6" t="s">
        <v>8</v>
      </c>
      <c r="AB6" t="s">
        <v>104</v>
      </c>
      <c r="AC6" t="s">
        <v>6</v>
      </c>
      <c r="AD6" t="s">
        <v>8</v>
      </c>
      <c r="AE6">
        <f t="shared" ref="AE6:AE52" si="0" xml:space="preserve"> H6</f>
        <v>3</v>
      </c>
      <c r="AF6" t="s">
        <v>105</v>
      </c>
      <c r="AG6" t="s">
        <v>184</v>
      </c>
      <c r="AH6" t="s">
        <v>187</v>
      </c>
      <c r="AI6" t="s">
        <v>184</v>
      </c>
      <c r="AJ6" t="s">
        <v>184</v>
      </c>
      <c r="AK6" t="s">
        <v>184</v>
      </c>
      <c r="AL6" t="s">
        <v>184</v>
      </c>
      <c r="AM6" t="s">
        <v>25</v>
      </c>
      <c r="AN6" t="s">
        <v>25</v>
      </c>
      <c r="AP6" t="s">
        <v>8</v>
      </c>
      <c r="AR6" t="s">
        <v>25</v>
      </c>
      <c r="AS6" t="s">
        <v>106</v>
      </c>
      <c r="AT6" t="s">
        <v>107</v>
      </c>
      <c r="AU6" t="s">
        <v>25</v>
      </c>
      <c r="AV6">
        <v>0.23</v>
      </c>
    </row>
    <row r="7" spans="1:48" x14ac:dyDescent="0.2">
      <c r="A7" t="s">
        <v>115</v>
      </c>
      <c r="B7" t="s">
        <v>1</v>
      </c>
      <c r="C7" t="s">
        <v>104</v>
      </c>
      <c r="D7" t="s">
        <v>6</v>
      </c>
      <c r="E7" t="s">
        <v>8</v>
      </c>
      <c r="F7" t="s">
        <v>12</v>
      </c>
      <c r="G7" t="s">
        <v>8</v>
      </c>
      <c r="H7">
        <v>4</v>
      </c>
      <c r="I7" t="s">
        <v>8</v>
      </c>
      <c r="J7">
        <v>144</v>
      </c>
      <c r="K7">
        <v>1.0999999999999999E-2</v>
      </c>
      <c r="L7">
        <v>5.0999999999999997E-2</v>
      </c>
      <c r="M7">
        <v>1.0999999999999999E-2</v>
      </c>
      <c r="N7">
        <v>0.1</v>
      </c>
      <c r="O7" t="s">
        <v>8</v>
      </c>
      <c r="P7" t="s">
        <v>186</v>
      </c>
      <c r="Q7">
        <v>3.7067000000000001</v>
      </c>
      <c r="R7" t="s">
        <v>25</v>
      </c>
      <c r="S7" t="s">
        <v>180</v>
      </c>
      <c r="T7" t="s">
        <v>184</v>
      </c>
      <c r="U7" t="s">
        <v>25</v>
      </c>
      <c r="V7" t="s">
        <v>30</v>
      </c>
      <c r="W7" t="s">
        <v>32</v>
      </c>
      <c r="X7" t="s">
        <v>184</v>
      </c>
      <c r="Y7" t="s">
        <v>184</v>
      </c>
      <c r="Z7" t="str">
        <f t="shared" ref="Z7:Z70" si="1">A7</f>
        <v>Compress 3000 AWES 4</v>
      </c>
      <c r="AA7" t="s">
        <v>8</v>
      </c>
      <c r="AB7" t="s">
        <v>104</v>
      </c>
      <c r="AC7" t="s">
        <v>6</v>
      </c>
      <c r="AD7" t="s">
        <v>8</v>
      </c>
      <c r="AE7">
        <f t="shared" si="0"/>
        <v>4</v>
      </c>
      <c r="AF7" t="s">
        <v>105</v>
      </c>
      <c r="AG7" t="s">
        <v>184</v>
      </c>
      <c r="AH7" t="s">
        <v>187</v>
      </c>
      <c r="AI7" t="s">
        <v>184</v>
      </c>
      <c r="AJ7" t="s">
        <v>184</v>
      </c>
      <c r="AK7" t="s">
        <v>184</v>
      </c>
      <c r="AL7" t="s">
        <v>184</v>
      </c>
      <c r="AM7" t="s">
        <v>25</v>
      </c>
      <c r="AN7" t="s">
        <v>25</v>
      </c>
      <c r="AP7" t="s">
        <v>8</v>
      </c>
      <c r="AR7" t="s">
        <v>25</v>
      </c>
      <c r="AS7" t="s">
        <v>106</v>
      </c>
      <c r="AT7" t="s">
        <v>107</v>
      </c>
      <c r="AU7" t="s">
        <v>25</v>
      </c>
      <c r="AV7">
        <v>0.23</v>
      </c>
    </row>
    <row r="8" spans="1:48" x14ac:dyDescent="0.2">
      <c r="A8" t="s">
        <v>116</v>
      </c>
      <c r="B8" t="s">
        <v>1</v>
      </c>
      <c r="C8" t="s">
        <v>104</v>
      </c>
      <c r="D8" t="s">
        <v>6</v>
      </c>
      <c r="E8" t="s">
        <v>8</v>
      </c>
      <c r="F8" t="s">
        <v>12</v>
      </c>
      <c r="G8" t="s">
        <v>8</v>
      </c>
      <c r="H8">
        <v>5</v>
      </c>
      <c r="I8" t="s">
        <v>8</v>
      </c>
      <c r="J8">
        <v>148</v>
      </c>
      <c r="K8">
        <v>1.0999999999999999E-2</v>
      </c>
      <c r="L8">
        <v>5.0999999999999997E-2</v>
      </c>
      <c r="M8">
        <v>1.0999999999999999E-2</v>
      </c>
      <c r="N8">
        <v>0.1</v>
      </c>
      <c r="O8" t="s">
        <v>8</v>
      </c>
      <c r="P8" t="s">
        <v>186</v>
      </c>
      <c r="Q8">
        <v>3.7997000000000001</v>
      </c>
      <c r="R8" t="s">
        <v>25</v>
      </c>
      <c r="S8" t="s">
        <v>180</v>
      </c>
      <c r="T8" t="s">
        <v>184</v>
      </c>
      <c r="U8" t="s">
        <v>25</v>
      </c>
      <c r="V8" t="s">
        <v>30</v>
      </c>
      <c r="W8" t="s">
        <v>32</v>
      </c>
      <c r="X8" t="s">
        <v>184</v>
      </c>
      <c r="Y8" t="s">
        <v>184</v>
      </c>
      <c r="Z8" t="str">
        <f t="shared" si="1"/>
        <v>Compress 3000 AWES 6</v>
      </c>
      <c r="AA8" t="s">
        <v>8</v>
      </c>
      <c r="AB8" t="s">
        <v>104</v>
      </c>
      <c r="AC8" t="s">
        <v>6</v>
      </c>
      <c r="AD8" t="s">
        <v>8</v>
      </c>
      <c r="AE8">
        <f t="shared" si="0"/>
        <v>5</v>
      </c>
      <c r="AF8" t="s">
        <v>105</v>
      </c>
      <c r="AG8" t="s">
        <v>184</v>
      </c>
      <c r="AH8" t="s">
        <v>187</v>
      </c>
      <c r="AI8" t="s">
        <v>184</v>
      </c>
      <c r="AJ8" t="s">
        <v>184</v>
      </c>
      <c r="AK8" t="s">
        <v>184</v>
      </c>
      <c r="AL8" t="s">
        <v>184</v>
      </c>
      <c r="AM8" t="s">
        <v>25</v>
      </c>
      <c r="AN8" t="s">
        <v>25</v>
      </c>
      <c r="AP8" t="s">
        <v>8</v>
      </c>
      <c r="AR8" t="s">
        <v>25</v>
      </c>
      <c r="AS8" t="s">
        <v>106</v>
      </c>
      <c r="AT8" t="s">
        <v>107</v>
      </c>
      <c r="AU8" t="s">
        <v>25</v>
      </c>
      <c r="AV8">
        <v>0.23</v>
      </c>
    </row>
    <row r="9" spans="1:48" x14ac:dyDescent="0.2">
      <c r="A9" t="s">
        <v>117</v>
      </c>
      <c r="B9" t="s">
        <v>1</v>
      </c>
      <c r="C9" t="s">
        <v>104</v>
      </c>
      <c r="D9" t="s">
        <v>6</v>
      </c>
      <c r="E9" t="s">
        <v>8</v>
      </c>
      <c r="F9" t="s">
        <v>12</v>
      </c>
      <c r="G9" t="s">
        <v>8</v>
      </c>
      <c r="H9">
        <v>6</v>
      </c>
      <c r="I9" t="s">
        <v>8</v>
      </c>
      <c r="J9">
        <v>150</v>
      </c>
      <c r="K9">
        <v>1.0999999999999999E-2</v>
      </c>
      <c r="L9">
        <v>5.0999999999999997E-2</v>
      </c>
      <c r="M9">
        <v>1.0999999999999999E-2</v>
      </c>
      <c r="N9">
        <v>0.1</v>
      </c>
      <c r="O9" t="s">
        <v>8</v>
      </c>
      <c r="P9" t="s">
        <v>186</v>
      </c>
      <c r="Q9">
        <v>3.8443000000000001</v>
      </c>
      <c r="R9" t="s">
        <v>25</v>
      </c>
      <c r="S9" t="s">
        <v>180</v>
      </c>
      <c r="T9" t="s">
        <v>184</v>
      </c>
      <c r="U9" t="s">
        <v>25</v>
      </c>
      <c r="V9" t="s">
        <v>30</v>
      </c>
      <c r="W9" t="s">
        <v>32</v>
      </c>
      <c r="X9" t="s">
        <v>184</v>
      </c>
      <c r="Y9" t="s">
        <v>184</v>
      </c>
      <c r="Z9" t="str">
        <f t="shared" si="1"/>
        <v>Compress 3000 AWES 8</v>
      </c>
      <c r="AA9" t="s">
        <v>8</v>
      </c>
      <c r="AB9" t="s">
        <v>104</v>
      </c>
      <c r="AC9" t="s">
        <v>6</v>
      </c>
      <c r="AD9" t="s">
        <v>8</v>
      </c>
      <c r="AE9">
        <f t="shared" si="0"/>
        <v>6</v>
      </c>
      <c r="AF9" t="s">
        <v>105</v>
      </c>
      <c r="AG9" t="s">
        <v>184</v>
      </c>
      <c r="AH9" t="s">
        <v>187</v>
      </c>
      <c r="AI9" t="s">
        <v>184</v>
      </c>
      <c r="AJ9" t="s">
        <v>184</v>
      </c>
      <c r="AK9" t="s">
        <v>184</v>
      </c>
      <c r="AL9" t="s">
        <v>184</v>
      </c>
      <c r="AM9" t="s">
        <v>25</v>
      </c>
      <c r="AN9" t="s">
        <v>25</v>
      </c>
      <c r="AP9" t="s">
        <v>8</v>
      </c>
      <c r="AR9" t="s">
        <v>25</v>
      </c>
      <c r="AS9" t="s">
        <v>106</v>
      </c>
      <c r="AT9" t="s">
        <v>107</v>
      </c>
      <c r="AU9" t="s">
        <v>25</v>
      </c>
      <c r="AV9">
        <v>0.23</v>
      </c>
    </row>
    <row r="10" spans="1:48" x14ac:dyDescent="0.2">
      <c r="A10" t="s">
        <v>118</v>
      </c>
      <c r="B10" t="s">
        <v>1</v>
      </c>
      <c r="C10" t="s">
        <v>104</v>
      </c>
      <c r="D10" t="s">
        <v>6</v>
      </c>
      <c r="E10" t="s">
        <v>8</v>
      </c>
      <c r="F10" t="s">
        <v>12</v>
      </c>
      <c r="G10" t="s">
        <v>8</v>
      </c>
      <c r="H10">
        <v>9</v>
      </c>
      <c r="I10" t="s">
        <v>8</v>
      </c>
      <c r="J10">
        <v>152</v>
      </c>
      <c r="K10">
        <v>1.0999999999999999E-2</v>
      </c>
      <c r="L10">
        <v>5.0999999999999997E-2</v>
      </c>
      <c r="M10">
        <v>1.0999999999999999E-2</v>
      </c>
      <c r="N10">
        <v>0.1</v>
      </c>
      <c r="O10" t="s">
        <v>8</v>
      </c>
      <c r="P10" t="s">
        <v>186</v>
      </c>
      <c r="Q10">
        <v>3.8841999999999999</v>
      </c>
      <c r="R10" t="s">
        <v>25</v>
      </c>
      <c r="S10" t="s">
        <v>180</v>
      </c>
      <c r="T10" t="s">
        <v>184</v>
      </c>
      <c r="U10" t="s">
        <v>25</v>
      </c>
      <c r="V10" t="s">
        <v>30</v>
      </c>
      <c r="W10" t="s">
        <v>32</v>
      </c>
      <c r="X10" t="s">
        <v>184</v>
      </c>
      <c r="Y10" t="s">
        <v>184</v>
      </c>
      <c r="Z10" t="str">
        <f t="shared" si="1"/>
        <v>Compress 3000 AWES 11s</v>
      </c>
      <c r="AA10" t="s">
        <v>8</v>
      </c>
      <c r="AB10" t="s">
        <v>104</v>
      </c>
      <c r="AC10" t="s">
        <v>6</v>
      </c>
      <c r="AD10" t="s">
        <v>8</v>
      </c>
      <c r="AE10">
        <f t="shared" si="0"/>
        <v>9</v>
      </c>
      <c r="AF10" t="s">
        <v>105</v>
      </c>
      <c r="AG10" t="s">
        <v>184</v>
      </c>
      <c r="AH10" t="s">
        <v>187</v>
      </c>
      <c r="AI10" t="s">
        <v>184</v>
      </c>
      <c r="AJ10" t="s">
        <v>184</v>
      </c>
      <c r="AK10" t="s">
        <v>184</v>
      </c>
      <c r="AL10" t="s">
        <v>184</v>
      </c>
      <c r="AM10" t="s">
        <v>25</v>
      </c>
      <c r="AN10" t="s">
        <v>25</v>
      </c>
      <c r="AP10" t="s">
        <v>8</v>
      </c>
      <c r="AR10" t="s">
        <v>25</v>
      </c>
      <c r="AS10" t="s">
        <v>108</v>
      </c>
      <c r="AT10" t="s">
        <v>107</v>
      </c>
      <c r="AU10" t="s">
        <v>25</v>
      </c>
      <c r="AV10">
        <v>0.23</v>
      </c>
    </row>
    <row r="11" spans="1:48" x14ac:dyDescent="0.2">
      <c r="A11" t="s">
        <v>119</v>
      </c>
      <c r="B11" t="s">
        <v>1</v>
      </c>
      <c r="C11" t="s">
        <v>104</v>
      </c>
      <c r="D11" t="s">
        <v>6</v>
      </c>
      <c r="E11" t="s">
        <v>8</v>
      </c>
      <c r="F11" t="s">
        <v>12</v>
      </c>
      <c r="G11" t="s">
        <v>8</v>
      </c>
      <c r="H11">
        <v>9</v>
      </c>
      <c r="I11" t="s">
        <v>8</v>
      </c>
      <c r="J11">
        <v>152</v>
      </c>
      <c r="K11">
        <v>1.0999999999999999E-2</v>
      </c>
      <c r="L11">
        <v>5.0999999999999997E-2</v>
      </c>
      <c r="M11">
        <v>1.0999999999999999E-2</v>
      </c>
      <c r="N11">
        <v>0.1</v>
      </c>
      <c r="O11" t="s">
        <v>8</v>
      </c>
      <c r="P11" t="s">
        <v>186</v>
      </c>
      <c r="Q11">
        <v>3.8841999999999999</v>
      </c>
      <c r="R11" t="s">
        <v>25</v>
      </c>
      <c r="S11" t="s">
        <v>180</v>
      </c>
      <c r="T11" t="s">
        <v>184</v>
      </c>
      <c r="U11" t="s">
        <v>25</v>
      </c>
      <c r="V11" t="s">
        <v>30</v>
      </c>
      <c r="W11" t="s">
        <v>32</v>
      </c>
      <c r="X11" t="s">
        <v>184</v>
      </c>
      <c r="Y11" t="s">
        <v>184</v>
      </c>
      <c r="Z11" t="str">
        <f t="shared" si="1"/>
        <v>Compress 3000 AWES 11t</v>
      </c>
      <c r="AA11" t="s">
        <v>8</v>
      </c>
      <c r="AB11" t="s">
        <v>104</v>
      </c>
      <c r="AC11" t="s">
        <v>6</v>
      </c>
      <c r="AD11" t="s">
        <v>8</v>
      </c>
      <c r="AE11">
        <f t="shared" si="0"/>
        <v>9</v>
      </c>
      <c r="AF11" t="s">
        <v>105</v>
      </c>
      <c r="AG11" t="s">
        <v>184</v>
      </c>
      <c r="AH11" t="s">
        <v>187</v>
      </c>
      <c r="AI11" t="s">
        <v>184</v>
      </c>
      <c r="AJ11" t="s">
        <v>184</v>
      </c>
      <c r="AK11" t="s">
        <v>184</v>
      </c>
      <c r="AL11" t="s">
        <v>184</v>
      </c>
      <c r="AM11" t="s">
        <v>25</v>
      </c>
      <c r="AN11" t="s">
        <v>25</v>
      </c>
      <c r="AP11" t="s">
        <v>8</v>
      </c>
      <c r="AR11" t="s">
        <v>25</v>
      </c>
      <c r="AS11" t="s">
        <v>108</v>
      </c>
      <c r="AT11" t="s">
        <v>107</v>
      </c>
      <c r="AU11" t="s">
        <v>25</v>
      </c>
      <c r="AV11">
        <v>0.23</v>
      </c>
    </row>
    <row r="12" spans="1:48" x14ac:dyDescent="0.2">
      <c r="A12" t="s">
        <v>120</v>
      </c>
      <c r="B12" t="s">
        <v>1</v>
      </c>
      <c r="C12" t="s">
        <v>104</v>
      </c>
      <c r="D12" t="s">
        <v>6</v>
      </c>
      <c r="E12" t="s">
        <v>8</v>
      </c>
      <c r="F12" t="s">
        <v>12</v>
      </c>
      <c r="G12" t="s">
        <v>8</v>
      </c>
      <c r="H12">
        <v>10</v>
      </c>
      <c r="I12" t="s">
        <v>8</v>
      </c>
      <c r="J12">
        <v>153</v>
      </c>
      <c r="K12">
        <v>1.0999999999999999E-2</v>
      </c>
      <c r="L12">
        <v>5.0999999999999997E-2</v>
      </c>
      <c r="M12">
        <v>1.0999999999999999E-2</v>
      </c>
      <c r="N12">
        <v>0.1</v>
      </c>
      <c r="O12" t="s">
        <v>8</v>
      </c>
      <c r="P12" t="s">
        <v>186</v>
      </c>
      <c r="Q12">
        <v>3.9073000000000002</v>
      </c>
      <c r="R12" t="s">
        <v>25</v>
      </c>
      <c r="S12" t="s">
        <v>180</v>
      </c>
      <c r="T12" t="s">
        <v>184</v>
      </c>
      <c r="U12" t="s">
        <v>25</v>
      </c>
      <c r="V12" t="s">
        <v>30</v>
      </c>
      <c r="W12" t="s">
        <v>32</v>
      </c>
      <c r="X12" t="s">
        <v>184</v>
      </c>
      <c r="Y12" t="s">
        <v>184</v>
      </c>
      <c r="Z12" t="str">
        <f t="shared" si="1"/>
        <v>Compress 3000 AWES 13s</v>
      </c>
      <c r="AA12" t="s">
        <v>8</v>
      </c>
      <c r="AB12" t="s">
        <v>104</v>
      </c>
      <c r="AC12" t="s">
        <v>6</v>
      </c>
      <c r="AD12" t="s">
        <v>8</v>
      </c>
      <c r="AE12">
        <f t="shared" si="0"/>
        <v>10</v>
      </c>
      <c r="AF12" t="s">
        <v>105</v>
      </c>
      <c r="AG12" t="s">
        <v>184</v>
      </c>
      <c r="AH12" t="s">
        <v>187</v>
      </c>
      <c r="AI12" t="s">
        <v>184</v>
      </c>
      <c r="AJ12" t="s">
        <v>184</v>
      </c>
      <c r="AK12" t="s">
        <v>184</v>
      </c>
      <c r="AL12" t="s">
        <v>184</v>
      </c>
      <c r="AM12" t="s">
        <v>25</v>
      </c>
      <c r="AN12" t="s">
        <v>25</v>
      </c>
      <c r="AP12" t="s">
        <v>8</v>
      </c>
      <c r="AR12" t="s">
        <v>25</v>
      </c>
      <c r="AS12" t="s">
        <v>108</v>
      </c>
      <c r="AT12" t="s">
        <v>107</v>
      </c>
      <c r="AU12" t="s">
        <v>25</v>
      </c>
      <c r="AV12">
        <v>0.23</v>
      </c>
    </row>
    <row r="13" spans="1:48" x14ac:dyDescent="0.2">
      <c r="A13" t="s">
        <v>121</v>
      </c>
      <c r="B13" t="s">
        <v>1</v>
      </c>
      <c r="C13" t="s">
        <v>104</v>
      </c>
      <c r="D13" t="s">
        <v>6</v>
      </c>
      <c r="E13" t="s">
        <v>8</v>
      </c>
      <c r="F13" t="s">
        <v>12</v>
      </c>
      <c r="G13" t="s">
        <v>8</v>
      </c>
      <c r="H13">
        <v>10</v>
      </c>
      <c r="I13" t="s">
        <v>8</v>
      </c>
      <c r="J13">
        <v>153</v>
      </c>
      <c r="K13">
        <v>1.0999999999999999E-2</v>
      </c>
      <c r="L13">
        <v>5.0999999999999997E-2</v>
      </c>
      <c r="M13">
        <v>1.0999999999999999E-2</v>
      </c>
      <c r="N13">
        <v>0.1</v>
      </c>
      <c r="O13" t="s">
        <v>8</v>
      </c>
      <c r="P13" t="s">
        <v>186</v>
      </c>
      <c r="Q13">
        <v>3.9073000000000002</v>
      </c>
      <c r="R13" t="s">
        <v>25</v>
      </c>
      <c r="S13" t="s">
        <v>180</v>
      </c>
      <c r="T13" t="s">
        <v>184</v>
      </c>
      <c r="U13" t="s">
        <v>25</v>
      </c>
      <c r="V13" t="s">
        <v>30</v>
      </c>
      <c r="W13" t="s">
        <v>32</v>
      </c>
      <c r="X13" t="s">
        <v>184</v>
      </c>
      <c r="Y13" t="s">
        <v>184</v>
      </c>
      <c r="Z13" t="str">
        <f t="shared" si="1"/>
        <v>Compress 3000 AWES 13t</v>
      </c>
      <c r="AA13" t="s">
        <v>8</v>
      </c>
      <c r="AB13" t="s">
        <v>104</v>
      </c>
      <c r="AC13" t="s">
        <v>6</v>
      </c>
      <c r="AD13" t="s">
        <v>8</v>
      </c>
      <c r="AE13">
        <f t="shared" si="0"/>
        <v>10</v>
      </c>
      <c r="AF13" t="s">
        <v>105</v>
      </c>
      <c r="AG13" t="s">
        <v>184</v>
      </c>
      <c r="AH13" t="s">
        <v>187</v>
      </c>
      <c r="AI13" t="s">
        <v>184</v>
      </c>
      <c r="AJ13" t="s">
        <v>184</v>
      </c>
      <c r="AK13" t="s">
        <v>184</v>
      </c>
      <c r="AL13" t="s">
        <v>184</v>
      </c>
      <c r="AM13" t="s">
        <v>25</v>
      </c>
      <c r="AN13" t="s">
        <v>25</v>
      </c>
      <c r="AP13" t="s">
        <v>8</v>
      </c>
      <c r="AR13" t="s">
        <v>25</v>
      </c>
      <c r="AS13" t="s">
        <v>108</v>
      </c>
      <c r="AT13" t="s">
        <v>107</v>
      </c>
      <c r="AU13" t="s">
        <v>25</v>
      </c>
      <c r="AV13">
        <v>0.23</v>
      </c>
    </row>
    <row r="14" spans="1:48" x14ac:dyDescent="0.2">
      <c r="A14" t="s">
        <v>122</v>
      </c>
      <c r="B14" t="s">
        <v>1</v>
      </c>
      <c r="C14" t="s">
        <v>104</v>
      </c>
      <c r="D14" t="s">
        <v>6</v>
      </c>
      <c r="E14" t="s">
        <v>8</v>
      </c>
      <c r="F14" t="s">
        <v>12</v>
      </c>
      <c r="G14" t="s">
        <v>8</v>
      </c>
      <c r="H14">
        <v>11</v>
      </c>
      <c r="I14" t="s">
        <v>8</v>
      </c>
      <c r="J14">
        <v>153</v>
      </c>
      <c r="K14">
        <v>1.0999999999999999E-2</v>
      </c>
      <c r="L14">
        <v>5.0999999999999997E-2</v>
      </c>
      <c r="M14">
        <v>1.0999999999999999E-2</v>
      </c>
      <c r="N14">
        <v>0.1</v>
      </c>
      <c r="O14" t="s">
        <v>8</v>
      </c>
      <c r="P14" t="s">
        <v>186</v>
      </c>
      <c r="Q14">
        <v>3.9055</v>
      </c>
      <c r="R14" t="s">
        <v>25</v>
      </c>
      <c r="S14" t="s">
        <v>180</v>
      </c>
      <c r="T14" t="s">
        <v>184</v>
      </c>
      <c r="U14" t="s">
        <v>25</v>
      </c>
      <c r="V14" t="s">
        <v>30</v>
      </c>
      <c r="W14" t="s">
        <v>32</v>
      </c>
      <c r="X14" t="s">
        <v>184</v>
      </c>
      <c r="Y14" t="s">
        <v>184</v>
      </c>
      <c r="Z14" t="str">
        <f t="shared" si="1"/>
        <v>Compress 3000 AWES 15s</v>
      </c>
      <c r="AA14" t="s">
        <v>8</v>
      </c>
      <c r="AB14" t="s">
        <v>104</v>
      </c>
      <c r="AC14" t="s">
        <v>6</v>
      </c>
      <c r="AD14" t="s">
        <v>8</v>
      </c>
      <c r="AE14">
        <f t="shared" si="0"/>
        <v>11</v>
      </c>
      <c r="AF14" t="s">
        <v>105</v>
      </c>
      <c r="AG14" t="s">
        <v>184</v>
      </c>
      <c r="AH14" t="s">
        <v>187</v>
      </c>
      <c r="AI14" t="s">
        <v>184</v>
      </c>
      <c r="AJ14" t="s">
        <v>184</v>
      </c>
      <c r="AK14" t="s">
        <v>184</v>
      </c>
      <c r="AL14" t="s">
        <v>184</v>
      </c>
      <c r="AM14" t="s">
        <v>25</v>
      </c>
      <c r="AN14" t="s">
        <v>25</v>
      </c>
      <c r="AP14" t="s">
        <v>8</v>
      </c>
      <c r="AR14" t="s">
        <v>25</v>
      </c>
      <c r="AS14" t="s">
        <v>108</v>
      </c>
      <c r="AT14" t="s">
        <v>107</v>
      </c>
      <c r="AU14" t="s">
        <v>25</v>
      </c>
      <c r="AV14">
        <v>0.23</v>
      </c>
    </row>
    <row r="15" spans="1:48" x14ac:dyDescent="0.2">
      <c r="A15" t="s">
        <v>123</v>
      </c>
      <c r="B15" t="s">
        <v>1</v>
      </c>
      <c r="C15" t="s">
        <v>104</v>
      </c>
      <c r="D15" t="s">
        <v>6</v>
      </c>
      <c r="E15" t="s">
        <v>8</v>
      </c>
      <c r="F15" t="s">
        <v>12</v>
      </c>
      <c r="G15" t="s">
        <v>8</v>
      </c>
      <c r="H15">
        <v>11</v>
      </c>
      <c r="I15" t="s">
        <v>8</v>
      </c>
      <c r="J15">
        <v>153</v>
      </c>
      <c r="K15">
        <v>1.0999999999999999E-2</v>
      </c>
      <c r="L15">
        <v>5.0999999999999997E-2</v>
      </c>
      <c r="M15">
        <v>1.0999999999999999E-2</v>
      </c>
      <c r="N15">
        <v>0.1</v>
      </c>
      <c r="O15" t="s">
        <v>8</v>
      </c>
      <c r="P15" t="s">
        <v>186</v>
      </c>
      <c r="Q15">
        <v>3.9055</v>
      </c>
      <c r="R15" t="s">
        <v>25</v>
      </c>
      <c r="S15" t="s">
        <v>180</v>
      </c>
      <c r="T15" t="s">
        <v>184</v>
      </c>
      <c r="U15" t="s">
        <v>25</v>
      </c>
      <c r="V15" t="s">
        <v>30</v>
      </c>
      <c r="W15" t="s">
        <v>32</v>
      </c>
      <c r="X15" t="s">
        <v>184</v>
      </c>
      <c r="Y15" t="s">
        <v>184</v>
      </c>
      <c r="Z15" t="str">
        <f t="shared" si="1"/>
        <v>Compress 3000 AWES 15t</v>
      </c>
      <c r="AA15" t="s">
        <v>8</v>
      </c>
      <c r="AB15" t="s">
        <v>104</v>
      </c>
      <c r="AC15" t="s">
        <v>6</v>
      </c>
      <c r="AD15" t="s">
        <v>8</v>
      </c>
      <c r="AE15">
        <f t="shared" si="0"/>
        <v>11</v>
      </c>
      <c r="AF15" t="s">
        <v>105</v>
      </c>
      <c r="AG15" t="s">
        <v>184</v>
      </c>
      <c r="AH15" t="s">
        <v>187</v>
      </c>
      <c r="AI15" t="s">
        <v>184</v>
      </c>
      <c r="AJ15" t="s">
        <v>184</v>
      </c>
      <c r="AK15" t="s">
        <v>184</v>
      </c>
      <c r="AL15" t="s">
        <v>184</v>
      </c>
      <c r="AM15" t="s">
        <v>25</v>
      </c>
      <c r="AN15" t="s">
        <v>25</v>
      </c>
      <c r="AP15" t="s">
        <v>8</v>
      </c>
      <c r="AR15" t="s">
        <v>25</v>
      </c>
      <c r="AS15" t="s">
        <v>108</v>
      </c>
      <c r="AT15" t="s">
        <v>107</v>
      </c>
      <c r="AU15" t="s">
        <v>25</v>
      </c>
      <c r="AV15">
        <v>0.23</v>
      </c>
    </row>
    <row r="16" spans="1:48" x14ac:dyDescent="0.2">
      <c r="A16" t="s">
        <v>124</v>
      </c>
      <c r="B16" t="s">
        <v>1</v>
      </c>
      <c r="C16" t="s">
        <v>104</v>
      </c>
      <c r="D16" t="s">
        <v>6</v>
      </c>
      <c r="E16" t="s">
        <v>8</v>
      </c>
      <c r="F16" t="s">
        <v>12</v>
      </c>
      <c r="G16" t="s">
        <v>8</v>
      </c>
      <c r="H16">
        <v>3</v>
      </c>
      <c r="I16" t="s">
        <v>8</v>
      </c>
      <c r="J16">
        <v>153</v>
      </c>
      <c r="K16">
        <v>1.0999999999999999E-2</v>
      </c>
      <c r="L16">
        <v>5.0999999999999997E-2</v>
      </c>
      <c r="M16">
        <v>1.0999999999999999E-2</v>
      </c>
      <c r="N16">
        <v>0.1</v>
      </c>
      <c r="O16" t="s">
        <v>8</v>
      </c>
      <c r="P16" t="s">
        <v>186</v>
      </c>
      <c r="Q16">
        <v>3.9542000000000002</v>
      </c>
      <c r="R16" t="s">
        <v>25</v>
      </c>
      <c r="S16" t="s">
        <v>180</v>
      </c>
      <c r="T16" t="s">
        <v>184</v>
      </c>
      <c r="U16" t="s">
        <v>25</v>
      </c>
      <c r="V16" t="s">
        <v>30</v>
      </c>
      <c r="W16" t="s">
        <v>32</v>
      </c>
      <c r="X16" t="s">
        <v>184</v>
      </c>
      <c r="Y16" t="s">
        <v>184</v>
      </c>
      <c r="Z16" t="str">
        <f t="shared" si="1"/>
        <v>Compress 3000 AWBS 2</v>
      </c>
      <c r="AA16" t="s">
        <v>8</v>
      </c>
      <c r="AB16" t="s">
        <v>104</v>
      </c>
      <c r="AC16" t="s">
        <v>6</v>
      </c>
      <c r="AD16" t="s">
        <v>8</v>
      </c>
      <c r="AE16">
        <f t="shared" si="0"/>
        <v>3</v>
      </c>
      <c r="AF16" t="s">
        <v>105</v>
      </c>
      <c r="AG16" t="s">
        <v>184</v>
      </c>
      <c r="AH16" t="s">
        <v>187</v>
      </c>
      <c r="AI16" t="s">
        <v>184</v>
      </c>
      <c r="AJ16" t="s">
        <v>184</v>
      </c>
      <c r="AK16" t="s">
        <v>184</v>
      </c>
      <c r="AL16" t="s">
        <v>184</v>
      </c>
      <c r="AM16" t="s">
        <v>25</v>
      </c>
      <c r="AN16" t="s">
        <v>25</v>
      </c>
      <c r="AP16" t="s">
        <v>8</v>
      </c>
      <c r="AR16" t="s">
        <v>25</v>
      </c>
      <c r="AS16" t="s">
        <v>106</v>
      </c>
      <c r="AT16" t="s">
        <v>107</v>
      </c>
      <c r="AU16" t="s">
        <v>25</v>
      </c>
      <c r="AV16">
        <v>0.23</v>
      </c>
    </row>
    <row r="17" spans="1:48" x14ac:dyDescent="0.2">
      <c r="A17" t="s">
        <v>125</v>
      </c>
      <c r="B17" t="s">
        <v>1</v>
      </c>
      <c r="C17" t="s">
        <v>104</v>
      </c>
      <c r="D17" t="s">
        <v>6</v>
      </c>
      <c r="E17" t="s">
        <v>8</v>
      </c>
      <c r="F17" t="s">
        <v>12</v>
      </c>
      <c r="G17" t="s">
        <v>8</v>
      </c>
      <c r="H17">
        <v>4</v>
      </c>
      <c r="I17" t="s">
        <v>8</v>
      </c>
      <c r="J17">
        <v>144</v>
      </c>
      <c r="K17">
        <v>1.0999999999999999E-2</v>
      </c>
      <c r="L17">
        <v>5.0999999999999997E-2</v>
      </c>
      <c r="M17">
        <v>1.0999999999999999E-2</v>
      </c>
      <c r="N17">
        <v>0.1</v>
      </c>
      <c r="O17" t="s">
        <v>8</v>
      </c>
      <c r="P17" t="s">
        <v>186</v>
      </c>
      <c r="Q17">
        <v>3.7067000000000001</v>
      </c>
      <c r="R17" t="s">
        <v>25</v>
      </c>
      <c r="S17" t="s">
        <v>180</v>
      </c>
      <c r="T17" t="s">
        <v>184</v>
      </c>
      <c r="U17" t="s">
        <v>25</v>
      </c>
      <c r="V17" t="s">
        <v>30</v>
      </c>
      <c r="W17" t="s">
        <v>32</v>
      </c>
      <c r="X17" t="s">
        <v>184</v>
      </c>
      <c r="Y17" t="s">
        <v>184</v>
      </c>
      <c r="Z17" t="str">
        <f t="shared" si="1"/>
        <v>Compress 3000 AWBS 4</v>
      </c>
      <c r="AA17" t="s">
        <v>8</v>
      </c>
      <c r="AB17" t="s">
        <v>104</v>
      </c>
      <c r="AC17" t="s">
        <v>6</v>
      </c>
      <c r="AD17" t="s">
        <v>8</v>
      </c>
      <c r="AE17">
        <f t="shared" si="0"/>
        <v>4</v>
      </c>
      <c r="AF17" t="s">
        <v>105</v>
      </c>
      <c r="AG17" t="s">
        <v>184</v>
      </c>
      <c r="AH17" t="s">
        <v>187</v>
      </c>
      <c r="AI17" t="s">
        <v>184</v>
      </c>
      <c r="AJ17" t="s">
        <v>184</v>
      </c>
      <c r="AK17" t="s">
        <v>184</v>
      </c>
      <c r="AL17" t="s">
        <v>184</v>
      </c>
      <c r="AM17" t="s">
        <v>25</v>
      </c>
      <c r="AN17" t="s">
        <v>25</v>
      </c>
      <c r="AP17" t="s">
        <v>8</v>
      </c>
      <c r="AR17" t="s">
        <v>25</v>
      </c>
      <c r="AS17" t="s">
        <v>106</v>
      </c>
      <c r="AT17" t="s">
        <v>107</v>
      </c>
      <c r="AU17" t="s">
        <v>25</v>
      </c>
      <c r="AV17">
        <v>0.23</v>
      </c>
    </row>
    <row r="18" spans="1:48" x14ac:dyDescent="0.2">
      <c r="A18" t="s">
        <v>126</v>
      </c>
      <c r="B18" t="s">
        <v>1</v>
      </c>
      <c r="C18" t="s">
        <v>104</v>
      </c>
      <c r="D18" t="s">
        <v>6</v>
      </c>
      <c r="E18" t="s">
        <v>8</v>
      </c>
      <c r="F18" t="s">
        <v>12</v>
      </c>
      <c r="G18" t="s">
        <v>8</v>
      </c>
      <c r="H18">
        <v>5</v>
      </c>
      <c r="I18" t="s">
        <v>8</v>
      </c>
      <c r="J18">
        <v>148</v>
      </c>
      <c r="K18">
        <v>1.0999999999999999E-2</v>
      </c>
      <c r="L18">
        <v>5.0999999999999997E-2</v>
      </c>
      <c r="M18">
        <v>1.0999999999999999E-2</v>
      </c>
      <c r="N18">
        <v>0.1</v>
      </c>
      <c r="O18" t="s">
        <v>8</v>
      </c>
      <c r="P18" t="s">
        <v>186</v>
      </c>
      <c r="Q18">
        <v>3.7997000000000001</v>
      </c>
      <c r="R18" t="s">
        <v>25</v>
      </c>
      <c r="S18" t="s">
        <v>180</v>
      </c>
      <c r="T18" t="s">
        <v>184</v>
      </c>
      <c r="U18" t="s">
        <v>25</v>
      </c>
      <c r="V18" t="s">
        <v>30</v>
      </c>
      <c r="W18" t="s">
        <v>32</v>
      </c>
      <c r="X18" t="s">
        <v>184</v>
      </c>
      <c r="Y18" t="s">
        <v>184</v>
      </c>
      <c r="Z18" t="str">
        <f t="shared" si="1"/>
        <v>Compress 3000 AWBS 6</v>
      </c>
      <c r="AA18" t="s">
        <v>8</v>
      </c>
      <c r="AB18" t="s">
        <v>104</v>
      </c>
      <c r="AC18" t="s">
        <v>6</v>
      </c>
      <c r="AD18" t="s">
        <v>8</v>
      </c>
      <c r="AE18">
        <f t="shared" si="0"/>
        <v>5</v>
      </c>
      <c r="AF18" t="s">
        <v>105</v>
      </c>
      <c r="AG18" t="s">
        <v>184</v>
      </c>
      <c r="AH18" t="s">
        <v>187</v>
      </c>
      <c r="AI18" t="s">
        <v>184</v>
      </c>
      <c r="AJ18" t="s">
        <v>184</v>
      </c>
      <c r="AK18" t="s">
        <v>184</v>
      </c>
      <c r="AL18" t="s">
        <v>184</v>
      </c>
      <c r="AM18" t="s">
        <v>25</v>
      </c>
      <c r="AN18" t="s">
        <v>25</v>
      </c>
      <c r="AP18" t="s">
        <v>8</v>
      </c>
      <c r="AR18" t="s">
        <v>25</v>
      </c>
      <c r="AS18" t="s">
        <v>106</v>
      </c>
      <c r="AT18" t="s">
        <v>107</v>
      </c>
      <c r="AU18" t="s">
        <v>25</v>
      </c>
      <c r="AV18">
        <v>0.23</v>
      </c>
    </row>
    <row r="19" spans="1:48" x14ac:dyDescent="0.2">
      <c r="A19" t="s">
        <v>127</v>
      </c>
      <c r="B19" t="s">
        <v>1</v>
      </c>
      <c r="C19" t="s">
        <v>104</v>
      </c>
      <c r="D19" t="s">
        <v>6</v>
      </c>
      <c r="E19" t="s">
        <v>8</v>
      </c>
      <c r="F19" t="s">
        <v>12</v>
      </c>
      <c r="G19" t="s">
        <v>8</v>
      </c>
      <c r="H19">
        <v>6</v>
      </c>
      <c r="I19" t="s">
        <v>8</v>
      </c>
      <c r="J19">
        <v>150</v>
      </c>
      <c r="K19">
        <v>1.0999999999999999E-2</v>
      </c>
      <c r="L19">
        <v>5.0999999999999997E-2</v>
      </c>
      <c r="M19">
        <v>1.0999999999999999E-2</v>
      </c>
      <c r="N19">
        <v>0.1</v>
      </c>
      <c r="O19" t="s">
        <v>8</v>
      </c>
      <c r="P19" t="s">
        <v>186</v>
      </c>
      <c r="Q19">
        <v>3.8443000000000001</v>
      </c>
      <c r="R19" t="s">
        <v>25</v>
      </c>
      <c r="S19" t="s">
        <v>180</v>
      </c>
      <c r="T19" t="s">
        <v>184</v>
      </c>
      <c r="U19" t="s">
        <v>25</v>
      </c>
      <c r="V19" t="s">
        <v>30</v>
      </c>
      <c r="W19" t="s">
        <v>32</v>
      </c>
      <c r="X19" t="s">
        <v>184</v>
      </c>
      <c r="Y19" t="s">
        <v>184</v>
      </c>
      <c r="Z19" t="str">
        <f t="shared" si="1"/>
        <v>Compress 3000 AWBS 8</v>
      </c>
      <c r="AA19" t="s">
        <v>8</v>
      </c>
      <c r="AB19" t="s">
        <v>104</v>
      </c>
      <c r="AC19" t="s">
        <v>6</v>
      </c>
      <c r="AD19" t="s">
        <v>8</v>
      </c>
      <c r="AE19">
        <f t="shared" si="0"/>
        <v>6</v>
      </c>
      <c r="AF19" t="s">
        <v>105</v>
      </c>
      <c r="AG19" t="s">
        <v>184</v>
      </c>
      <c r="AH19" t="s">
        <v>187</v>
      </c>
      <c r="AI19" t="s">
        <v>184</v>
      </c>
      <c r="AJ19" t="s">
        <v>184</v>
      </c>
      <c r="AK19" t="s">
        <v>184</v>
      </c>
      <c r="AL19" t="s">
        <v>184</v>
      </c>
      <c r="AM19" t="s">
        <v>25</v>
      </c>
      <c r="AN19" t="s">
        <v>25</v>
      </c>
      <c r="AP19" t="s">
        <v>8</v>
      </c>
      <c r="AR19" t="s">
        <v>25</v>
      </c>
      <c r="AS19" t="s">
        <v>106</v>
      </c>
      <c r="AT19" t="s">
        <v>107</v>
      </c>
      <c r="AU19" t="s">
        <v>25</v>
      </c>
      <c r="AV19">
        <v>0.23</v>
      </c>
    </row>
    <row r="20" spans="1:48" x14ac:dyDescent="0.2">
      <c r="A20" t="s">
        <v>128</v>
      </c>
      <c r="B20" t="s">
        <v>1</v>
      </c>
      <c r="C20" t="s">
        <v>104</v>
      </c>
      <c r="D20" t="s">
        <v>6</v>
      </c>
      <c r="E20" t="s">
        <v>8</v>
      </c>
      <c r="F20" t="s">
        <v>12</v>
      </c>
      <c r="G20" t="s">
        <v>8</v>
      </c>
      <c r="H20">
        <v>9</v>
      </c>
      <c r="I20" t="s">
        <v>8</v>
      </c>
      <c r="J20">
        <v>152</v>
      </c>
      <c r="K20">
        <v>1.0999999999999999E-2</v>
      </c>
      <c r="L20">
        <v>5.0999999999999997E-2</v>
      </c>
      <c r="M20">
        <v>1.0999999999999999E-2</v>
      </c>
      <c r="N20">
        <v>0.1</v>
      </c>
      <c r="O20" t="s">
        <v>8</v>
      </c>
      <c r="P20" t="s">
        <v>186</v>
      </c>
      <c r="Q20">
        <v>3.8841999999999999</v>
      </c>
      <c r="R20" t="s">
        <v>25</v>
      </c>
      <c r="S20" t="s">
        <v>180</v>
      </c>
      <c r="T20" t="s">
        <v>184</v>
      </c>
      <c r="U20" t="s">
        <v>25</v>
      </c>
      <c r="V20" t="s">
        <v>30</v>
      </c>
      <c r="W20" t="s">
        <v>32</v>
      </c>
      <c r="X20" t="s">
        <v>184</v>
      </c>
      <c r="Y20" t="s">
        <v>184</v>
      </c>
      <c r="Z20" t="str">
        <f t="shared" si="1"/>
        <v>Compress 3000 AWBS 11s</v>
      </c>
      <c r="AA20" t="s">
        <v>8</v>
      </c>
      <c r="AB20" t="s">
        <v>104</v>
      </c>
      <c r="AC20" t="s">
        <v>6</v>
      </c>
      <c r="AD20" t="s">
        <v>8</v>
      </c>
      <c r="AE20">
        <f t="shared" si="0"/>
        <v>9</v>
      </c>
      <c r="AF20" t="s">
        <v>105</v>
      </c>
      <c r="AG20" t="s">
        <v>184</v>
      </c>
      <c r="AH20" t="s">
        <v>187</v>
      </c>
      <c r="AI20" t="s">
        <v>184</v>
      </c>
      <c r="AJ20" t="s">
        <v>184</v>
      </c>
      <c r="AK20" t="s">
        <v>184</v>
      </c>
      <c r="AL20" t="s">
        <v>184</v>
      </c>
      <c r="AM20" t="s">
        <v>25</v>
      </c>
      <c r="AN20" t="s">
        <v>25</v>
      </c>
      <c r="AP20" t="s">
        <v>8</v>
      </c>
      <c r="AR20" t="s">
        <v>25</v>
      </c>
      <c r="AS20" t="s">
        <v>108</v>
      </c>
      <c r="AT20" t="s">
        <v>107</v>
      </c>
      <c r="AU20" t="s">
        <v>25</v>
      </c>
      <c r="AV20">
        <v>0.23</v>
      </c>
    </row>
    <row r="21" spans="1:48" x14ac:dyDescent="0.2">
      <c r="A21" t="s">
        <v>129</v>
      </c>
      <c r="B21" t="s">
        <v>1</v>
      </c>
      <c r="C21" t="s">
        <v>104</v>
      </c>
      <c r="D21" t="s">
        <v>6</v>
      </c>
      <c r="E21" t="s">
        <v>8</v>
      </c>
      <c r="F21" t="s">
        <v>12</v>
      </c>
      <c r="G21" t="s">
        <v>8</v>
      </c>
      <c r="H21">
        <v>9</v>
      </c>
      <c r="I21" t="s">
        <v>8</v>
      </c>
      <c r="J21">
        <v>152</v>
      </c>
      <c r="K21">
        <v>1.0999999999999999E-2</v>
      </c>
      <c r="L21">
        <v>5.0999999999999997E-2</v>
      </c>
      <c r="M21">
        <v>1.0999999999999999E-2</v>
      </c>
      <c r="N21">
        <v>0.1</v>
      </c>
      <c r="O21" t="s">
        <v>8</v>
      </c>
      <c r="P21" t="s">
        <v>186</v>
      </c>
      <c r="Q21">
        <v>3.8841999999999999</v>
      </c>
      <c r="R21" t="s">
        <v>25</v>
      </c>
      <c r="S21" t="s">
        <v>180</v>
      </c>
      <c r="T21" t="s">
        <v>184</v>
      </c>
      <c r="U21" t="s">
        <v>25</v>
      </c>
      <c r="V21" t="s">
        <v>30</v>
      </c>
      <c r="W21" t="s">
        <v>32</v>
      </c>
      <c r="X21" t="s">
        <v>184</v>
      </c>
      <c r="Y21" t="s">
        <v>184</v>
      </c>
      <c r="Z21" t="str">
        <f t="shared" si="1"/>
        <v>Compress 3000 AWBS 11t</v>
      </c>
      <c r="AA21" t="s">
        <v>8</v>
      </c>
      <c r="AB21" t="s">
        <v>104</v>
      </c>
      <c r="AC21" t="s">
        <v>6</v>
      </c>
      <c r="AD21" t="s">
        <v>8</v>
      </c>
      <c r="AE21">
        <f t="shared" si="0"/>
        <v>9</v>
      </c>
      <c r="AF21" t="s">
        <v>105</v>
      </c>
      <c r="AG21" t="s">
        <v>184</v>
      </c>
      <c r="AH21" t="s">
        <v>187</v>
      </c>
      <c r="AI21" t="s">
        <v>184</v>
      </c>
      <c r="AJ21" t="s">
        <v>184</v>
      </c>
      <c r="AK21" t="s">
        <v>184</v>
      </c>
      <c r="AL21" t="s">
        <v>184</v>
      </c>
      <c r="AM21" t="s">
        <v>25</v>
      </c>
      <c r="AN21" t="s">
        <v>25</v>
      </c>
      <c r="AP21" t="s">
        <v>8</v>
      </c>
      <c r="AR21" t="s">
        <v>25</v>
      </c>
      <c r="AS21" t="s">
        <v>108</v>
      </c>
      <c r="AT21" t="s">
        <v>107</v>
      </c>
      <c r="AU21" t="s">
        <v>25</v>
      </c>
      <c r="AV21">
        <v>0.23</v>
      </c>
    </row>
    <row r="22" spans="1:48" x14ac:dyDescent="0.2">
      <c r="A22" t="s">
        <v>130</v>
      </c>
      <c r="B22" t="s">
        <v>1</v>
      </c>
      <c r="C22" t="s">
        <v>104</v>
      </c>
      <c r="D22" t="s">
        <v>6</v>
      </c>
      <c r="E22" t="s">
        <v>8</v>
      </c>
      <c r="F22" t="s">
        <v>12</v>
      </c>
      <c r="G22" t="s">
        <v>8</v>
      </c>
      <c r="H22">
        <v>10</v>
      </c>
      <c r="I22" t="s">
        <v>8</v>
      </c>
      <c r="J22">
        <v>153</v>
      </c>
      <c r="K22">
        <v>1.0999999999999999E-2</v>
      </c>
      <c r="L22">
        <v>5.0999999999999997E-2</v>
      </c>
      <c r="M22">
        <v>1.0999999999999999E-2</v>
      </c>
      <c r="N22">
        <v>0.1</v>
      </c>
      <c r="O22" t="s">
        <v>8</v>
      </c>
      <c r="P22" t="s">
        <v>186</v>
      </c>
      <c r="Q22">
        <v>3.9073000000000002</v>
      </c>
      <c r="R22" t="s">
        <v>25</v>
      </c>
      <c r="S22" t="s">
        <v>180</v>
      </c>
      <c r="T22" t="s">
        <v>184</v>
      </c>
      <c r="U22" t="s">
        <v>25</v>
      </c>
      <c r="V22" t="s">
        <v>30</v>
      </c>
      <c r="W22" t="s">
        <v>32</v>
      </c>
      <c r="X22" t="s">
        <v>184</v>
      </c>
      <c r="Y22" t="s">
        <v>184</v>
      </c>
      <c r="Z22" t="str">
        <f t="shared" si="1"/>
        <v>Compress 3000 AWBS 13s</v>
      </c>
      <c r="AA22" t="s">
        <v>8</v>
      </c>
      <c r="AB22" t="s">
        <v>104</v>
      </c>
      <c r="AC22" t="s">
        <v>6</v>
      </c>
      <c r="AD22" t="s">
        <v>8</v>
      </c>
      <c r="AE22">
        <f t="shared" si="0"/>
        <v>10</v>
      </c>
      <c r="AF22" t="s">
        <v>105</v>
      </c>
      <c r="AG22" t="s">
        <v>184</v>
      </c>
      <c r="AH22" t="s">
        <v>187</v>
      </c>
      <c r="AI22" t="s">
        <v>184</v>
      </c>
      <c r="AJ22" t="s">
        <v>184</v>
      </c>
      <c r="AK22" t="s">
        <v>184</v>
      </c>
      <c r="AL22" t="s">
        <v>184</v>
      </c>
      <c r="AM22" t="s">
        <v>25</v>
      </c>
      <c r="AN22" t="s">
        <v>25</v>
      </c>
      <c r="AP22" t="s">
        <v>8</v>
      </c>
      <c r="AR22" t="s">
        <v>25</v>
      </c>
      <c r="AS22" t="s">
        <v>108</v>
      </c>
      <c r="AT22" t="s">
        <v>107</v>
      </c>
      <c r="AU22" t="s">
        <v>25</v>
      </c>
      <c r="AV22">
        <v>0.23</v>
      </c>
    </row>
    <row r="23" spans="1:48" x14ac:dyDescent="0.2">
      <c r="A23" t="s">
        <v>131</v>
      </c>
      <c r="B23" t="s">
        <v>1</v>
      </c>
      <c r="C23" t="s">
        <v>104</v>
      </c>
      <c r="D23" t="s">
        <v>6</v>
      </c>
      <c r="E23" t="s">
        <v>8</v>
      </c>
      <c r="F23" t="s">
        <v>12</v>
      </c>
      <c r="G23" t="s">
        <v>8</v>
      </c>
      <c r="H23">
        <v>10</v>
      </c>
      <c r="I23" t="s">
        <v>8</v>
      </c>
      <c r="J23">
        <v>153</v>
      </c>
      <c r="K23">
        <v>1.0999999999999999E-2</v>
      </c>
      <c r="L23">
        <v>5.0999999999999997E-2</v>
      </c>
      <c r="M23">
        <v>1.0999999999999999E-2</v>
      </c>
      <c r="N23">
        <v>0.1</v>
      </c>
      <c r="O23" t="s">
        <v>8</v>
      </c>
      <c r="P23" t="s">
        <v>186</v>
      </c>
      <c r="Q23">
        <v>3.9073000000000002</v>
      </c>
      <c r="R23" t="s">
        <v>25</v>
      </c>
      <c r="S23" t="s">
        <v>180</v>
      </c>
      <c r="T23" t="s">
        <v>184</v>
      </c>
      <c r="U23" t="s">
        <v>25</v>
      </c>
      <c r="V23" t="s">
        <v>30</v>
      </c>
      <c r="W23" t="s">
        <v>32</v>
      </c>
      <c r="X23" t="s">
        <v>184</v>
      </c>
      <c r="Y23" t="s">
        <v>184</v>
      </c>
      <c r="Z23" t="str">
        <f t="shared" si="1"/>
        <v>Compress 3000 AWBS 13t</v>
      </c>
      <c r="AA23" t="s">
        <v>8</v>
      </c>
      <c r="AB23" t="s">
        <v>104</v>
      </c>
      <c r="AC23" t="s">
        <v>6</v>
      </c>
      <c r="AD23" t="s">
        <v>8</v>
      </c>
      <c r="AE23">
        <f t="shared" si="0"/>
        <v>10</v>
      </c>
      <c r="AF23" t="s">
        <v>105</v>
      </c>
      <c r="AG23" t="s">
        <v>184</v>
      </c>
      <c r="AH23" t="s">
        <v>187</v>
      </c>
      <c r="AI23" t="s">
        <v>184</v>
      </c>
      <c r="AJ23" t="s">
        <v>184</v>
      </c>
      <c r="AK23" t="s">
        <v>184</v>
      </c>
      <c r="AL23" t="s">
        <v>184</v>
      </c>
      <c r="AM23" t="s">
        <v>25</v>
      </c>
      <c r="AN23" t="s">
        <v>25</v>
      </c>
      <c r="AP23" t="s">
        <v>8</v>
      </c>
      <c r="AR23" t="s">
        <v>25</v>
      </c>
      <c r="AS23" t="s">
        <v>108</v>
      </c>
      <c r="AT23" t="s">
        <v>107</v>
      </c>
      <c r="AU23" t="s">
        <v>25</v>
      </c>
      <c r="AV23">
        <v>0.23</v>
      </c>
    </row>
    <row r="24" spans="1:48" x14ac:dyDescent="0.2">
      <c r="A24" t="s">
        <v>132</v>
      </c>
      <c r="B24" t="s">
        <v>1</v>
      </c>
      <c r="C24" t="s">
        <v>104</v>
      </c>
      <c r="D24" t="s">
        <v>6</v>
      </c>
      <c r="E24" t="s">
        <v>8</v>
      </c>
      <c r="F24" t="s">
        <v>12</v>
      </c>
      <c r="G24" t="s">
        <v>8</v>
      </c>
      <c r="H24">
        <v>11</v>
      </c>
      <c r="I24" t="s">
        <v>8</v>
      </c>
      <c r="J24">
        <v>153</v>
      </c>
      <c r="K24">
        <v>1.0999999999999999E-2</v>
      </c>
      <c r="L24">
        <v>5.0999999999999997E-2</v>
      </c>
      <c r="M24">
        <v>1.0999999999999999E-2</v>
      </c>
      <c r="N24">
        <v>0.1</v>
      </c>
      <c r="O24" t="s">
        <v>8</v>
      </c>
      <c r="P24" t="s">
        <v>186</v>
      </c>
      <c r="Q24">
        <v>3.9055</v>
      </c>
      <c r="R24" t="s">
        <v>25</v>
      </c>
      <c r="S24" t="s">
        <v>180</v>
      </c>
      <c r="T24" t="s">
        <v>184</v>
      </c>
      <c r="U24" t="s">
        <v>25</v>
      </c>
      <c r="V24" t="s">
        <v>30</v>
      </c>
      <c r="W24" t="s">
        <v>32</v>
      </c>
      <c r="X24" t="s">
        <v>184</v>
      </c>
      <c r="Y24" t="s">
        <v>184</v>
      </c>
      <c r="Z24" t="str">
        <f t="shared" si="1"/>
        <v>Compress 3000 AWBS 15s</v>
      </c>
      <c r="AA24" t="s">
        <v>8</v>
      </c>
      <c r="AB24" t="s">
        <v>104</v>
      </c>
      <c r="AC24" t="s">
        <v>6</v>
      </c>
      <c r="AD24" t="s">
        <v>8</v>
      </c>
      <c r="AE24">
        <f t="shared" si="0"/>
        <v>11</v>
      </c>
      <c r="AF24" t="s">
        <v>105</v>
      </c>
      <c r="AG24" t="s">
        <v>184</v>
      </c>
      <c r="AH24" t="s">
        <v>187</v>
      </c>
      <c r="AI24" t="s">
        <v>184</v>
      </c>
      <c r="AJ24" t="s">
        <v>184</v>
      </c>
      <c r="AK24" t="s">
        <v>184</v>
      </c>
      <c r="AL24" t="s">
        <v>184</v>
      </c>
      <c r="AM24" t="s">
        <v>25</v>
      </c>
      <c r="AN24" t="s">
        <v>25</v>
      </c>
      <c r="AP24" t="s">
        <v>8</v>
      </c>
      <c r="AR24" t="s">
        <v>25</v>
      </c>
      <c r="AS24" t="s">
        <v>108</v>
      </c>
      <c r="AT24" t="s">
        <v>107</v>
      </c>
      <c r="AU24" t="s">
        <v>25</v>
      </c>
      <c r="AV24">
        <v>0.23</v>
      </c>
    </row>
    <row r="25" spans="1:48" x14ac:dyDescent="0.2">
      <c r="A25" t="s">
        <v>133</v>
      </c>
      <c r="B25" t="s">
        <v>1</v>
      </c>
      <c r="C25" t="s">
        <v>104</v>
      </c>
      <c r="D25" t="s">
        <v>6</v>
      </c>
      <c r="E25" t="s">
        <v>8</v>
      </c>
      <c r="F25" t="s">
        <v>12</v>
      </c>
      <c r="G25" t="s">
        <v>8</v>
      </c>
      <c r="H25">
        <v>11</v>
      </c>
      <c r="I25" t="s">
        <v>8</v>
      </c>
      <c r="J25">
        <v>153</v>
      </c>
      <c r="K25">
        <v>1.0999999999999999E-2</v>
      </c>
      <c r="L25">
        <v>5.0999999999999997E-2</v>
      </c>
      <c r="M25">
        <v>1.0999999999999999E-2</v>
      </c>
      <c r="N25">
        <v>0.1</v>
      </c>
      <c r="O25" t="s">
        <v>8</v>
      </c>
      <c r="P25" t="s">
        <v>186</v>
      </c>
      <c r="Q25">
        <v>3.9055</v>
      </c>
      <c r="R25" t="s">
        <v>25</v>
      </c>
      <c r="S25" t="s">
        <v>180</v>
      </c>
      <c r="T25" t="s">
        <v>184</v>
      </c>
      <c r="U25" t="s">
        <v>25</v>
      </c>
      <c r="V25" t="s">
        <v>30</v>
      </c>
      <c r="W25" t="s">
        <v>32</v>
      </c>
      <c r="X25" t="s">
        <v>184</v>
      </c>
      <c r="Y25" t="s">
        <v>184</v>
      </c>
      <c r="Z25" t="str">
        <f t="shared" si="1"/>
        <v>Compress 3000 AWBS 15t</v>
      </c>
      <c r="AA25" t="s">
        <v>8</v>
      </c>
      <c r="AB25" t="s">
        <v>104</v>
      </c>
      <c r="AC25" t="s">
        <v>6</v>
      </c>
      <c r="AD25" t="s">
        <v>8</v>
      </c>
      <c r="AE25">
        <f t="shared" si="0"/>
        <v>11</v>
      </c>
      <c r="AF25" t="s">
        <v>105</v>
      </c>
      <c r="AG25" t="s">
        <v>184</v>
      </c>
      <c r="AH25" t="s">
        <v>187</v>
      </c>
      <c r="AI25" t="s">
        <v>184</v>
      </c>
      <c r="AJ25" t="s">
        <v>184</v>
      </c>
      <c r="AK25" t="s">
        <v>184</v>
      </c>
      <c r="AL25" t="s">
        <v>184</v>
      </c>
      <c r="AM25" t="s">
        <v>25</v>
      </c>
      <c r="AN25" t="s">
        <v>25</v>
      </c>
      <c r="AP25" t="s">
        <v>8</v>
      </c>
      <c r="AR25" t="s">
        <v>25</v>
      </c>
      <c r="AS25" t="s">
        <v>108</v>
      </c>
      <c r="AT25" t="s">
        <v>107</v>
      </c>
      <c r="AU25" t="s">
        <v>25</v>
      </c>
      <c r="AV25">
        <v>0.23</v>
      </c>
    </row>
    <row r="26" spans="1:48" x14ac:dyDescent="0.2">
      <c r="A26" t="s">
        <v>134</v>
      </c>
      <c r="B26" t="s">
        <v>1</v>
      </c>
      <c r="C26" t="s">
        <v>104</v>
      </c>
      <c r="D26" t="s">
        <v>6</v>
      </c>
      <c r="E26" t="s">
        <v>8</v>
      </c>
      <c r="F26" t="s">
        <v>12</v>
      </c>
      <c r="G26" t="s">
        <v>8</v>
      </c>
      <c r="H26">
        <v>3</v>
      </c>
      <c r="I26" t="s">
        <v>8</v>
      </c>
      <c r="J26">
        <v>153</v>
      </c>
      <c r="K26">
        <v>1.0999999999999999E-2</v>
      </c>
      <c r="L26">
        <v>5.0999999999999997E-2</v>
      </c>
      <c r="M26">
        <v>1.0999999999999999E-2</v>
      </c>
      <c r="N26">
        <v>0.1</v>
      </c>
      <c r="O26" t="s">
        <v>8</v>
      </c>
      <c r="P26" t="s">
        <v>186</v>
      </c>
      <c r="Q26">
        <v>3.9542000000000002</v>
      </c>
      <c r="R26" t="s">
        <v>25</v>
      </c>
      <c r="S26" t="s">
        <v>180</v>
      </c>
      <c r="T26" t="s">
        <v>184</v>
      </c>
      <c r="U26" t="s">
        <v>25</v>
      </c>
      <c r="V26" t="s">
        <v>30</v>
      </c>
      <c r="W26" t="s">
        <v>32</v>
      </c>
      <c r="X26" t="s">
        <v>184</v>
      </c>
      <c r="Y26" t="s">
        <v>184</v>
      </c>
      <c r="Z26" t="str">
        <f t="shared" si="1"/>
        <v>Compress 3000 AWMS 2</v>
      </c>
      <c r="AA26" t="s">
        <v>8</v>
      </c>
      <c r="AB26" t="s">
        <v>104</v>
      </c>
      <c r="AC26" t="s">
        <v>6</v>
      </c>
      <c r="AD26" t="s">
        <v>8</v>
      </c>
      <c r="AE26">
        <f t="shared" si="0"/>
        <v>3</v>
      </c>
      <c r="AF26" t="s">
        <v>109</v>
      </c>
      <c r="AG26" t="s">
        <v>25</v>
      </c>
      <c r="AH26" t="s">
        <v>40</v>
      </c>
      <c r="AI26" t="s">
        <v>25</v>
      </c>
      <c r="AJ26" t="s">
        <v>43</v>
      </c>
      <c r="AK26" t="s">
        <v>25</v>
      </c>
      <c r="AL26" s="1">
        <v>105</v>
      </c>
      <c r="AM26" t="s">
        <v>25</v>
      </c>
      <c r="AN26" t="s">
        <v>25</v>
      </c>
      <c r="AP26" t="s">
        <v>8</v>
      </c>
      <c r="AR26" t="s">
        <v>25</v>
      </c>
      <c r="AS26" t="s">
        <v>106</v>
      </c>
      <c r="AT26" t="s">
        <v>107</v>
      </c>
      <c r="AU26" t="s">
        <v>25</v>
      </c>
      <c r="AV26">
        <v>0.23</v>
      </c>
    </row>
    <row r="27" spans="1:48" x14ac:dyDescent="0.2">
      <c r="A27" t="s">
        <v>135</v>
      </c>
      <c r="B27" t="s">
        <v>1</v>
      </c>
      <c r="C27" t="s">
        <v>104</v>
      </c>
      <c r="D27" t="s">
        <v>6</v>
      </c>
      <c r="E27" t="s">
        <v>8</v>
      </c>
      <c r="F27" t="s">
        <v>12</v>
      </c>
      <c r="G27" t="s">
        <v>8</v>
      </c>
      <c r="H27">
        <v>4</v>
      </c>
      <c r="I27" t="s">
        <v>8</v>
      </c>
      <c r="J27">
        <v>144</v>
      </c>
      <c r="K27">
        <v>1.0999999999999999E-2</v>
      </c>
      <c r="L27">
        <v>5.0999999999999997E-2</v>
      </c>
      <c r="M27">
        <v>1.0999999999999999E-2</v>
      </c>
      <c r="N27">
        <v>0.1</v>
      </c>
      <c r="O27" t="s">
        <v>8</v>
      </c>
      <c r="P27" t="s">
        <v>186</v>
      </c>
      <c r="Q27">
        <v>3.7067000000000001</v>
      </c>
      <c r="R27" t="s">
        <v>25</v>
      </c>
      <c r="S27" t="s">
        <v>180</v>
      </c>
      <c r="T27" t="s">
        <v>184</v>
      </c>
      <c r="U27" t="s">
        <v>25</v>
      </c>
      <c r="V27" t="s">
        <v>30</v>
      </c>
      <c r="W27" t="s">
        <v>32</v>
      </c>
      <c r="X27" t="s">
        <v>184</v>
      </c>
      <c r="Y27" t="s">
        <v>184</v>
      </c>
      <c r="Z27" t="str">
        <f t="shared" si="1"/>
        <v>Compress 3000 AWMS 4</v>
      </c>
      <c r="AA27" t="s">
        <v>8</v>
      </c>
      <c r="AB27" t="s">
        <v>104</v>
      </c>
      <c r="AC27" t="s">
        <v>6</v>
      </c>
      <c r="AD27" t="s">
        <v>8</v>
      </c>
      <c r="AE27">
        <f t="shared" si="0"/>
        <v>4</v>
      </c>
      <c r="AF27" t="s">
        <v>109</v>
      </c>
      <c r="AG27" t="s">
        <v>25</v>
      </c>
      <c r="AH27" t="s">
        <v>40</v>
      </c>
      <c r="AI27" t="s">
        <v>25</v>
      </c>
      <c r="AJ27" t="s">
        <v>43</v>
      </c>
      <c r="AK27" t="s">
        <v>25</v>
      </c>
      <c r="AL27" s="1">
        <v>105</v>
      </c>
      <c r="AM27" t="s">
        <v>25</v>
      </c>
      <c r="AN27" t="s">
        <v>25</v>
      </c>
      <c r="AP27" t="s">
        <v>8</v>
      </c>
      <c r="AR27" t="s">
        <v>25</v>
      </c>
      <c r="AS27" t="s">
        <v>106</v>
      </c>
      <c r="AT27" t="s">
        <v>107</v>
      </c>
      <c r="AU27" t="s">
        <v>25</v>
      </c>
      <c r="AV27">
        <v>0.23</v>
      </c>
    </row>
    <row r="28" spans="1:48" x14ac:dyDescent="0.2">
      <c r="A28" t="s">
        <v>136</v>
      </c>
      <c r="B28" t="s">
        <v>1</v>
      </c>
      <c r="C28" t="s">
        <v>104</v>
      </c>
      <c r="D28" t="s">
        <v>6</v>
      </c>
      <c r="E28" t="s">
        <v>8</v>
      </c>
      <c r="F28" t="s">
        <v>12</v>
      </c>
      <c r="G28" t="s">
        <v>8</v>
      </c>
      <c r="H28">
        <v>5</v>
      </c>
      <c r="I28" t="s">
        <v>8</v>
      </c>
      <c r="J28">
        <v>148</v>
      </c>
      <c r="K28">
        <v>1.0999999999999999E-2</v>
      </c>
      <c r="L28">
        <v>5.0999999999999997E-2</v>
      </c>
      <c r="M28">
        <v>1.0999999999999999E-2</v>
      </c>
      <c r="N28">
        <v>0.1</v>
      </c>
      <c r="O28" t="s">
        <v>8</v>
      </c>
      <c r="P28" t="s">
        <v>186</v>
      </c>
      <c r="Q28">
        <v>3.7997000000000001</v>
      </c>
      <c r="R28" t="s">
        <v>25</v>
      </c>
      <c r="S28" t="s">
        <v>180</v>
      </c>
      <c r="T28" t="s">
        <v>184</v>
      </c>
      <c r="U28" t="s">
        <v>25</v>
      </c>
      <c r="V28" t="s">
        <v>30</v>
      </c>
      <c r="W28" t="s">
        <v>32</v>
      </c>
      <c r="X28" t="s">
        <v>184</v>
      </c>
      <c r="Y28" t="s">
        <v>184</v>
      </c>
      <c r="Z28" t="str">
        <f t="shared" si="1"/>
        <v>Compress 3000 AWMS 6</v>
      </c>
      <c r="AA28" t="s">
        <v>8</v>
      </c>
      <c r="AB28" t="s">
        <v>104</v>
      </c>
      <c r="AC28" t="s">
        <v>6</v>
      </c>
      <c r="AD28" t="s">
        <v>8</v>
      </c>
      <c r="AE28">
        <f t="shared" si="0"/>
        <v>5</v>
      </c>
      <c r="AF28" t="s">
        <v>109</v>
      </c>
      <c r="AG28" t="s">
        <v>25</v>
      </c>
      <c r="AH28" t="s">
        <v>40</v>
      </c>
      <c r="AI28" t="s">
        <v>25</v>
      </c>
      <c r="AJ28" t="s">
        <v>43</v>
      </c>
      <c r="AK28" t="s">
        <v>25</v>
      </c>
      <c r="AL28" s="1">
        <v>105</v>
      </c>
      <c r="AM28" t="s">
        <v>25</v>
      </c>
      <c r="AN28" t="s">
        <v>25</v>
      </c>
      <c r="AP28" t="s">
        <v>8</v>
      </c>
      <c r="AR28" t="s">
        <v>25</v>
      </c>
      <c r="AS28" t="s">
        <v>106</v>
      </c>
      <c r="AT28" t="s">
        <v>107</v>
      </c>
      <c r="AU28" t="s">
        <v>25</v>
      </c>
      <c r="AV28">
        <v>0.23</v>
      </c>
    </row>
    <row r="29" spans="1:48" x14ac:dyDescent="0.2">
      <c r="A29" t="s">
        <v>137</v>
      </c>
      <c r="B29" t="s">
        <v>1</v>
      </c>
      <c r="C29" t="s">
        <v>104</v>
      </c>
      <c r="D29" t="s">
        <v>6</v>
      </c>
      <c r="E29" t="s">
        <v>8</v>
      </c>
      <c r="F29" t="s">
        <v>12</v>
      </c>
      <c r="G29" t="s">
        <v>8</v>
      </c>
      <c r="H29">
        <v>6</v>
      </c>
      <c r="I29" t="s">
        <v>8</v>
      </c>
      <c r="J29">
        <v>150</v>
      </c>
      <c r="K29">
        <v>1.0999999999999999E-2</v>
      </c>
      <c r="L29">
        <v>5.0999999999999997E-2</v>
      </c>
      <c r="M29">
        <v>1.0999999999999999E-2</v>
      </c>
      <c r="N29">
        <v>0.1</v>
      </c>
      <c r="O29" t="s">
        <v>8</v>
      </c>
      <c r="P29" t="s">
        <v>186</v>
      </c>
      <c r="Q29">
        <v>3.8443000000000001</v>
      </c>
      <c r="R29" t="s">
        <v>25</v>
      </c>
      <c r="S29" t="s">
        <v>180</v>
      </c>
      <c r="T29" t="s">
        <v>184</v>
      </c>
      <c r="U29" t="s">
        <v>25</v>
      </c>
      <c r="V29" t="s">
        <v>30</v>
      </c>
      <c r="W29" t="s">
        <v>32</v>
      </c>
      <c r="X29" t="s">
        <v>184</v>
      </c>
      <c r="Y29" t="s">
        <v>184</v>
      </c>
      <c r="Z29" t="str">
        <f t="shared" si="1"/>
        <v>Compress 3000 AWMS 8</v>
      </c>
      <c r="AA29" t="s">
        <v>8</v>
      </c>
      <c r="AB29" t="s">
        <v>104</v>
      </c>
      <c r="AC29" t="s">
        <v>6</v>
      </c>
      <c r="AD29" t="s">
        <v>8</v>
      </c>
      <c r="AE29">
        <f t="shared" si="0"/>
        <v>6</v>
      </c>
      <c r="AF29" t="s">
        <v>109</v>
      </c>
      <c r="AG29" t="s">
        <v>25</v>
      </c>
      <c r="AH29" t="s">
        <v>40</v>
      </c>
      <c r="AI29" t="s">
        <v>25</v>
      </c>
      <c r="AJ29" t="s">
        <v>43</v>
      </c>
      <c r="AK29" t="s">
        <v>25</v>
      </c>
      <c r="AL29" s="1">
        <v>105</v>
      </c>
      <c r="AM29" t="s">
        <v>25</v>
      </c>
      <c r="AN29" t="s">
        <v>25</v>
      </c>
      <c r="AP29" t="s">
        <v>8</v>
      </c>
      <c r="AR29" t="s">
        <v>25</v>
      </c>
      <c r="AS29" t="s">
        <v>106</v>
      </c>
      <c r="AT29" t="s">
        <v>107</v>
      </c>
      <c r="AU29" t="s">
        <v>25</v>
      </c>
      <c r="AV29">
        <v>0.23</v>
      </c>
    </row>
    <row r="30" spans="1:48" x14ac:dyDescent="0.2">
      <c r="A30" t="s">
        <v>138</v>
      </c>
      <c r="B30" t="s">
        <v>1</v>
      </c>
      <c r="C30" t="s">
        <v>104</v>
      </c>
      <c r="D30" t="s">
        <v>6</v>
      </c>
      <c r="E30" t="s">
        <v>8</v>
      </c>
      <c r="F30" t="s">
        <v>12</v>
      </c>
      <c r="G30" t="s">
        <v>8</v>
      </c>
      <c r="H30">
        <v>9</v>
      </c>
      <c r="I30" t="s">
        <v>8</v>
      </c>
      <c r="J30">
        <v>152</v>
      </c>
      <c r="K30">
        <v>1.0999999999999999E-2</v>
      </c>
      <c r="L30">
        <v>5.0999999999999997E-2</v>
      </c>
      <c r="M30">
        <v>1.0999999999999999E-2</v>
      </c>
      <c r="N30">
        <v>0.1</v>
      </c>
      <c r="O30" t="s">
        <v>8</v>
      </c>
      <c r="P30" t="s">
        <v>186</v>
      </c>
      <c r="Q30">
        <v>3.8841999999999999</v>
      </c>
      <c r="R30" t="s">
        <v>25</v>
      </c>
      <c r="S30" t="s">
        <v>180</v>
      </c>
      <c r="T30" t="s">
        <v>184</v>
      </c>
      <c r="U30" t="s">
        <v>25</v>
      </c>
      <c r="V30" t="s">
        <v>30</v>
      </c>
      <c r="W30" t="s">
        <v>32</v>
      </c>
      <c r="X30" t="s">
        <v>184</v>
      </c>
      <c r="Y30" t="s">
        <v>184</v>
      </c>
      <c r="Z30" t="str">
        <f t="shared" si="1"/>
        <v>Compress 3000 AWMS 11s</v>
      </c>
      <c r="AA30" t="s">
        <v>8</v>
      </c>
      <c r="AB30" t="s">
        <v>104</v>
      </c>
      <c r="AC30" t="s">
        <v>6</v>
      </c>
      <c r="AD30" t="s">
        <v>8</v>
      </c>
      <c r="AE30">
        <f t="shared" si="0"/>
        <v>9</v>
      </c>
      <c r="AF30" t="s">
        <v>109</v>
      </c>
      <c r="AG30" t="s">
        <v>25</v>
      </c>
      <c r="AH30" t="s">
        <v>40</v>
      </c>
      <c r="AI30" t="s">
        <v>25</v>
      </c>
      <c r="AJ30" t="s">
        <v>43</v>
      </c>
      <c r="AK30" t="s">
        <v>25</v>
      </c>
      <c r="AL30" s="1">
        <v>78</v>
      </c>
      <c r="AM30" t="s">
        <v>25</v>
      </c>
      <c r="AN30" t="s">
        <v>25</v>
      </c>
      <c r="AP30" t="s">
        <v>8</v>
      </c>
      <c r="AR30" t="s">
        <v>25</v>
      </c>
      <c r="AS30" t="s">
        <v>108</v>
      </c>
      <c r="AT30" t="s">
        <v>107</v>
      </c>
      <c r="AU30" t="s">
        <v>25</v>
      </c>
      <c r="AV30">
        <v>0.23</v>
      </c>
    </row>
    <row r="31" spans="1:48" x14ac:dyDescent="0.2">
      <c r="A31" t="s">
        <v>139</v>
      </c>
      <c r="B31" t="s">
        <v>1</v>
      </c>
      <c r="C31" t="s">
        <v>104</v>
      </c>
      <c r="D31" t="s">
        <v>6</v>
      </c>
      <c r="E31" t="s">
        <v>8</v>
      </c>
      <c r="F31" t="s">
        <v>12</v>
      </c>
      <c r="G31" t="s">
        <v>8</v>
      </c>
      <c r="H31">
        <v>9</v>
      </c>
      <c r="I31" t="s">
        <v>8</v>
      </c>
      <c r="J31">
        <v>152</v>
      </c>
      <c r="K31">
        <v>1.0999999999999999E-2</v>
      </c>
      <c r="L31">
        <v>5.0999999999999997E-2</v>
      </c>
      <c r="M31">
        <v>1.0999999999999999E-2</v>
      </c>
      <c r="N31">
        <v>0.1</v>
      </c>
      <c r="O31" t="s">
        <v>8</v>
      </c>
      <c r="P31" t="s">
        <v>186</v>
      </c>
      <c r="Q31">
        <v>3.8841999999999999</v>
      </c>
      <c r="R31" t="s">
        <v>25</v>
      </c>
      <c r="S31" t="s">
        <v>180</v>
      </c>
      <c r="T31" t="s">
        <v>184</v>
      </c>
      <c r="U31" t="s">
        <v>25</v>
      </c>
      <c r="V31" t="s">
        <v>30</v>
      </c>
      <c r="W31" t="s">
        <v>32</v>
      </c>
      <c r="X31" t="s">
        <v>184</v>
      </c>
      <c r="Y31" t="s">
        <v>184</v>
      </c>
      <c r="Z31" t="str">
        <f t="shared" si="1"/>
        <v>Compress 3000 AWMS 11t</v>
      </c>
      <c r="AA31" t="s">
        <v>8</v>
      </c>
      <c r="AB31" t="s">
        <v>104</v>
      </c>
      <c r="AC31" t="s">
        <v>6</v>
      </c>
      <c r="AD31" t="s">
        <v>8</v>
      </c>
      <c r="AE31">
        <f t="shared" si="0"/>
        <v>9</v>
      </c>
      <c r="AF31" t="s">
        <v>109</v>
      </c>
      <c r="AG31" t="s">
        <v>25</v>
      </c>
      <c r="AH31" t="s">
        <v>40</v>
      </c>
      <c r="AI31" t="s">
        <v>25</v>
      </c>
      <c r="AJ31" t="s">
        <v>43</v>
      </c>
      <c r="AK31" t="s">
        <v>25</v>
      </c>
      <c r="AL31" s="1">
        <v>78</v>
      </c>
      <c r="AM31" t="s">
        <v>25</v>
      </c>
      <c r="AN31" t="s">
        <v>25</v>
      </c>
      <c r="AP31" t="s">
        <v>8</v>
      </c>
      <c r="AR31" t="s">
        <v>25</v>
      </c>
      <c r="AS31" t="s">
        <v>108</v>
      </c>
      <c r="AT31" t="s">
        <v>107</v>
      </c>
      <c r="AU31" t="s">
        <v>25</v>
      </c>
      <c r="AV31">
        <v>0.23</v>
      </c>
    </row>
    <row r="32" spans="1:48" x14ac:dyDescent="0.2">
      <c r="A32" t="s">
        <v>140</v>
      </c>
      <c r="B32" t="s">
        <v>1</v>
      </c>
      <c r="C32" t="s">
        <v>104</v>
      </c>
      <c r="D32" t="s">
        <v>6</v>
      </c>
      <c r="E32" t="s">
        <v>8</v>
      </c>
      <c r="F32" t="s">
        <v>12</v>
      </c>
      <c r="G32" t="s">
        <v>8</v>
      </c>
      <c r="H32">
        <v>10</v>
      </c>
      <c r="I32" t="s">
        <v>8</v>
      </c>
      <c r="J32">
        <v>153</v>
      </c>
      <c r="K32">
        <v>1.0999999999999999E-2</v>
      </c>
      <c r="L32">
        <v>5.0999999999999997E-2</v>
      </c>
      <c r="M32">
        <v>1.0999999999999999E-2</v>
      </c>
      <c r="N32">
        <v>0.1</v>
      </c>
      <c r="O32" t="s">
        <v>8</v>
      </c>
      <c r="P32" t="s">
        <v>186</v>
      </c>
      <c r="Q32">
        <v>3.9073000000000002</v>
      </c>
      <c r="R32" t="s">
        <v>25</v>
      </c>
      <c r="S32" t="s">
        <v>180</v>
      </c>
      <c r="T32" t="s">
        <v>184</v>
      </c>
      <c r="U32" t="s">
        <v>25</v>
      </c>
      <c r="V32" t="s">
        <v>30</v>
      </c>
      <c r="W32" t="s">
        <v>32</v>
      </c>
      <c r="X32" t="s">
        <v>184</v>
      </c>
      <c r="Y32" t="s">
        <v>184</v>
      </c>
      <c r="Z32" t="str">
        <f t="shared" si="1"/>
        <v>Compress 3000 AWMS 13s</v>
      </c>
      <c r="AA32" t="s">
        <v>8</v>
      </c>
      <c r="AB32" t="s">
        <v>104</v>
      </c>
      <c r="AC32" t="s">
        <v>6</v>
      </c>
      <c r="AD32" t="s">
        <v>8</v>
      </c>
      <c r="AE32">
        <f t="shared" si="0"/>
        <v>10</v>
      </c>
      <c r="AF32" t="s">
        <v>109</v>
      </c>
      <c r="AG32" t="s">
        <v>25</v>
      </c>
      <c r="AH32" t="s">
        <v>40</v>
      </c>
      <c r="AI32" t="s">
        <v>25</v>
      </c>
      <c r="AJ32" t="s">
        <v>43</v>
      </c>
      <c r="AK32" t="s">
        <v>25</v>
      </c>
      <c r="AL32" s="1">
        <v>78</v>
      </c>
      <c r="AM32" t="s">
        <v>25</v>
      </c>
      <c r="AN32" t="s">
        <v>25</v>
      </c>
      <c r="AP32" t="s">
        <v>8</v>
      </c>
      <c r="AR32" t="s">
        <v>25</v>
      </c>
      <c r="AS32" t="s">
        <v>108</v>
      </c>
      <c r="AT32" t="s">
        <v>107</v>
      </c>
      <c r="AU32" t="s">
        <v>25</v>
      </c>
      <c r="AV32">
        <v>0.23</v>
      </c>
    </row>
    <row r="33" spans="1:48" x14ac:dyDescent="0.2">
      <c r="A33" t="s">
        <v>141</v>
      </c>
      <c r="B33" t="s">
        <v>1</v>
      </c>
      <c r="C33" t="s">
        <v>104</v>
      </c>
      <c r="D33" t="s">
        <v>6</v>
      </c>
      <c r="E33" t="s">
        <v>8</v>
      </c>
      <c r="F33" t="s">
        <v>12</v>
      </c>
      <c r="G33" t="s">
        <v>8</v>
      </c>
      <c r="H33">
        <v>10</v>
      </c>
      <c r="I33" t="s">
        <v>8</v>
      </c>
      <c r="J33">
        <v>153</v>
      </c>
      <c r="K33">
        <v>1.0999999999999999E-2</v>
      </c>
      <c r="L33">
        <v>5.0999999999999997E-2</v>
      </c>
      <c r="M33">
        <v>1.0999999999999999E-2</v>
      </c>
      <c r="N33">
        <v>0.1</v>
      </c>
      <c r="O33" t="s">
        <v>8</v>
      </c>
      <c r="P33" t="s">
        <v>186</v>
      </c>
      <c r="Q33">
        <v>3.9073000000000002</v>
      </c>
      <c r="R33" t="s">
        <v>25</v>
      </c>
      <c r="S33" t="s">
        <v>180</v>
      </c>
      <c r="T33" t="s">
        <v>184</v>
      </c>
      <c r="U33" t="s">
        <v>25</v>
      </c>
      <c r="V33" t="s">
        <v>30</v>
      </c>
      <c r="W33" t="s">
        <v>32</v>
      </c>
      <c r="X33" t="s">
        <v>184</v>
      </c>
      <c r="Y33" t="s">
        <v>184</v>
      </c>
      <c r="Z33" t="str">
        <f t="shared" si="1"/>
        <v>Compress 3000 AWMS 13t</v>
      </c>
      <c r="AA33" t="s">
        <v>8</v>
      </c>
      <c r="AB33" t="s">
        <v>104</v>
      </c>
      <c r="AC33" t="s">
        <v>6</v>
      </c>
      <c r="AD33" t="s">
        <v>8</v>
      </c>
      <c r="AE33">
        <f t="shared" si="0"/>
        <v>10</v>
      </c>
      <c r="AF33" t="s">
        <v>109</v>
      </c>
      <c r="AG33" t="s">
        <v>25</v>
      </c>
      <c r="AH33" t="s">
        <v>40</v>
      </c>
      <c r="AI33" t="s">
        <v>25</v>
      </c>
      <c r="AJ33" t="s">
        <v>43</v>
      </c>
      <c r="AK33" t="s">
        <v>25</v>
      </c>
      <c r="AL33" s="1">
        <v>78</v>
      </c>
      <c r="AM33" t="s">
        <v>25</v>
      </c>
      <c r="AN33" t="s">
        <v>25</v>
      </c>
      <c r="AP33" t="s">
        <v>8</v>
      </c>
      <c r="AR33" t="s">
        <v>25</v>
      </c>
      <c r="AS33" t="s">
        <v>108</v>
      </c>
      <c r="AT33" t="s">
        <v>107</v>
      </c>
      <c r="AU33" t="s">
        <v>25</v>
      </c>
      <c r="AV33">
        <v>0.23</v>
      </c>
    </row>
    <row r="34" spans="1:48" x14ac:dyDescent="0.2">
      <c r="A34" t="s">
        <v>142</v>
      </c>
      <c r="B34" t="s">
        <v>1</v>
      </c>
      <c r="C34" t="s">
        <v>104</v>
      </c>
      <c r="D34" t="s">
        <v>6</v>
      </c>
      <c r="E34" t="s">
        <v>8</v>
      </c>
      <c r="F34" t="s">
        <v>12</v>
      </c>
      <c r="G34" t="s">
        <v>8</v>
      </c>
      <c r="H34">
        <v>11</v>
      </c>
      <c r="I34" t="s">
        <v>8</v>
      </c>
      <c r="J34">
        <v>153</v>
      </c>
      <c r="K34">
        <v>1.0999999999999999E-2</v>
      </c>
      <c r="L34">
        <v>5.0999999999999997E-2</v>
      </c>
      <c r="M34">
        <v>1.0999999999999999E-2</v>
      </c>
      <c r="N34">
        <v>0.1</v>
      </c>
      <c r="O34" t="s">
        <v>8</v>
      </c>
      <c r="P34" t="s">
        <v>186</v>
      </c>
      <c r="Q34">
        <v>3.9055</v>
      </c>
      <c r="R34" t="s">
        <v>25</v>
      </c>
      <c r="S34" t="s">
        <v>180</v>
      </c>
      <c r="T34" t="s">
        <v>184</v>
      </c>
      <c r="U34" t="s">
        <v>25</v>
      </c>
      <c r="V34" t="s">
        <v>30</v>
      </c>
      <c r="W34" t="s">
        <v>32</v>
      </c>
      <c r="X34" t="s">
        <v>184</v>
      </c>
      <c r="Y34" t="s">
        <v>184</v>
      </c>
      <c r="Z34" t="str">
        <f t="shared" si="1"/>
        <v>Compress 3000 AWMS 15s</v>
      </c>
      <c r="AA34" t="s">
        <v>8</v>
      </c>
      <c r="AB34" t="s">
        <v>104</v>
      </c>
      <c r="AC34" t="s">
        <v>6</v>
      </c>
      <c r="AD34" t="s">
        <v>8</v>
      </c>
      <c r="AE34">
        <f t="shared" si="0"/>
        <v>11</v>
      </c>
      <c r="AF34" t="s">
        <v>109</v>
      </c>
      <c r="AG34" t="s">
        <v>25</v>
      </c>
      <c r="AH34" t="s">
        <v>40</v>
      </c>
      <c r="AI34" t="s">
        <v>25</v>
      </c>
      <c r="AJ34" t="s">
        <v>43</v>
      </c>
      <c r="AK34" t="s">
        <v>25</v>
      </c>
      <c r="AL34" s="1">
        <v>78</v>
      </c>
      <c r="AM34" t="s">
        <v>25</v>
      </c>
      <c r="AN34" t="s">
        <v>25</v>
      </c>
      <c r="AP34" t="s">
        <v>8</v>
      </c>
      <c r="AR34" t="s">
        <v>25</v>
      </c>
      <c r="AS34" t="s">
        <v>108</v>
      </c>
      <c r="AT34" t="s">
        <v>107</v>
      </c>
      <c r="AU34" t="s">
        <v>25</v>
      </c>
      <c r="AV34">
        <v>0.23</v>
      </c>
    </row>
    <row r="35" spans="1:48" x14ac:dyDescent="0.2">
      <c r="A35" t="s">
        <v>143</v>
      </c>
      <c r="B35" t="s">
        <v>1</v>
      </c>
      <c r="C35" t="s">
        <v>104</v>
      </c>
      <c r="D35" t="s">
        <v>6</v>
      </c>
      <c r="E35" t="s">
        <v>8</v>
      </c>
      <c r="F35" t="s">
        <v>12</v>
      </c>
      <c r="G35" t="s">
        <v>8</v>
      </c>
      <c r="H35">
        <v>11</v>
      </c>
      <c r="I35" t="s">
        <v>8</v>
      </c>
      <c r="J35">
        <v>153</v>
      </c>
      <c r="K35">
        <v>1.0999999999999999E-2</v>
      </c>
      <c r="L35">
        <v>5.0999999999999997E-2</v>
      </c>
      <c r="M35">
        <v>1.0999999999999999E-2</v>
      </c>
      <c r="N35">
        <v>0.1</v>
      </c>
      <c r="O35" t="s">
        <v>8</v>
      </c>
      <c r="P35" t="s">
        <v>186</v>
      </c>
      <c r="Q35">
        <v>3.9055</v>
      </c>
      <c r="R35" t="s">
        <v>25</v>
      </c>
      <c r="S35" t="s">
        <v>180</v>
      </c>
      <c r="T35" t="s">
        <v>184</v>
      </c>
      <c r="U35" t="s">
        <v>25</v>
      </c>
      <c r="V35" t="s">
        <v>30</v>
      </c>
      <c r="W35" t="s">
        <v>32</v>
      </c>
      <c r="X35" t="s">
        <v>184</v>
      </c>
      <c r="Y35" t="s">
        <v>184</v>
      </c>
      <c r="Z35" t="str">
        <f t="shared" si="1"/>
        <v>Compress 3000 AWMS 15t</v>
      </c>
      <c r="AA35" t="s">
        <v>8</v>
      </c>
      <c r="AB35" t="s">
        <v>104</v>
      </c>
      <c r="AC35" t="s">
        <v>6</v>
      </c>
      <c r="AD35" t="s">
        <v>8</v>
      </c>
      <c r="AE35">
        <f t="shared" si="0"/>
        <v>11</v>
      </c>
      <c r="AF35" t="s">
        <v>109</v>
      </c>
      <c r="AG35" t="s">
        <v>25</v>
      </c>
      <c r="AH35" t="s">
        <v>40</v>
      </c>
      <c r="AI35" t="s">
        <v>25</v>
      </c>
      <c r="AJ35" t="s">
        <v>43</v>
      </c>
      <c r="AK35" t="s">
        <v>25</v>
      </c>
      <c r="AL35" s="1">
        <v>78</v>
      </c>
      <c r="AM35" t="s">
        <v>25</v>
      </c>
      <c r="AN35" t="s">
        <v>25</v>
      </c>
      <c r="AP35" t="s">
        <v>8</v>
      </c>
      <c r="AR35" t="s">
        <v>25</v>
      </c>
      <c r="AS35" t="s">
        <v>108</v>
      </c>
      <c r="AT35" t="s">
        <v>107</v>
      </c>
      <c r="AU35" t="s">
        <v>25</v>
      </c>
      <c r="AV35">
        <v>0.23</v>
      </c>
    </row>
    <row r="36" spans="1:48" x14ac:dyDescent="0.2">
      <c r="A36" t="s">
        <v>144</v>
      </c>
      <c r="B36" t="s">
        <v>1</v>
      </c>
      <c r="C36" t="s">
        <v>104</v>
      </c>
      <c r="D36" t="s">
        <v>6</v>
      </c>
      <c r="E36" t="s">
        <v>8</v>
      </c>
      <c r="F36" t="s">
        <v>12</v>
      </c>
      <c r="G36" t="s">
        <v>8</v>
      </c>
      <c r="H36">
        <v>3</v>
      </c>
      <c r="I36" t="s">
        <v>8</v>
      </c>
      <c r="J36">
        <v>153</v>
      </c>
      <c r="K36">
        <v>1.0999999999999999E-2</v>
      </c>
      <c r="L36">
        <v>5.0999999999999997E-2</v>
      </c>
      <c r="M36">
        <v>1.0999999999999999E-2</v>
      </c>
      <c r="N36">
        <v>0.1</v>
      </c>
      <c r="O36" t="s">
        <v>8</v>
      </c>
      <c r="P36" t="s">
        <v>186</v>
      </c>
      <c r="Q36">
        <v>3.9542000000000002</v>
      </c>
      <c r="R36" t="s">
        <v>25</v>
      </c>
      <c r="S36" t="s">
        <v>180</v>
      </c>
      <c r="T36" t="s">
        <v>184</v>
      </c>
      <c r="U36" t="s">
        <v>25</v>
      </c>
      <c r="V36" t="s">
        <v>30</v>
      </c>
      <c r="W36" t="s">
        <v>32</v>
      </c>
      <c r="X36" t="s">
        <v>184</v>
      </c>
      <c r="Y36" t="s">
        <v>184</v>
      </c>
      <c r="Z36" t="str">
        <f t="shared" si="1"/>
        <v>Compress 3000 AWMS S 2</v>
      </c>
      <c r="AA36" t="s">
        <v>8</v>
      </c>
      <c r="AB36" t="s">
        <v>104</v>
      </c>
      <c r="AC36" t="s">
        <v>6</v>
      </c>
      <c r="AD36" t="s">
        <v>8</v>
      </c>
      <c r="AE36">
        <f t="shared" si="0"/>
        <v>3</v>
      </c>
      <c r="AF36" t="s">
        <v>109</v>
      </c>
      <c r="AG36" t="s">
        <v>25</v>
      </c>
      <c r="AH36" t="s">
        <v>110</v>
      </c>
      <c r="AI36" t="s">
        <v>25</v>
      </c>
      <c r="AJ36" t="s">
        <v>43</v>
      </c>
      <c r="AK36" t="s">
        <v>25</v>
      </c>
      <c r="AL36" s="1">
        <v>105</v>
      </c>
      <c r="AM36" t="s">
        <v>25</v>
      </c>
      <c r="AN36" t="s">
        <v>25</v>
      </c>
      <c r="AP36" t="s">
        <v>8</v>
      </c>
      <c r="AR36" t="s">
        <v>25</v>
      </c>
      <c r="AS36" t="s">
        <v>106</v>
      </c>
      <c r="AT36" t="s">
        <v>107</v>
      </c>
      <c r="AU36" t="s">
        <v>25</v>
      </c>
      <c r="AV36">
        <v>0.23</v>
      </c>
    </row>
    <row r="37" spans="1:48" x14ac:dyDescent="0.2">
      <c r="A37" t="s">
        <v>145</v>
      </c>
      <c r="B37" t="s">
        <v>1</v>
      </c>
      <c r="C37" t="s">
        <v>104</v>
      </c>
      <c r="D37" t="s">
        <v>6</v>
      </c>
      <c r="E37" t="s">
        <v>8</v>
      </c>
      <c r="F37" t="s">
        <v>12</v>
      </c>
      <c r="G37" t="s">
        <v>8</v>
      </c>
      <c r="H37">
        <v>4</v>
      </c>
      <c r="I37" t="s">
        <v>8</v>
      </c>
      <c r="J37">
        <v>144</v>
      </c>
      <c r="K37">
        <v>1.0999999999999999E-2</v>
      </c>
      <c r="L37">
        <v>5.0999999999999997E-2</v>
      </c>
      <c r="M37">
        <v>1.0999999999999999E-2</v>
      </c>
      <c r="N37">
        <v>0.1</v>
      </c>
      <c r="O37" t="s">
        <v>8</v>
      </c>
      <c r="P37" t="s">
        <v>186</v>
      </c>
      <c r="Q37">
        <v>3.7067000000000001</v>
      </c>
      <c r="R37" t="s">
        <v>25</v>
      </c>
      <c r="S37" t="s">
        <v>180</v>
      </c>
      <c r="T37" t="s">
        <v>184</v>
      </c>
      <c r="U37" t="s">
        <v>25</v>
      </c>
      <c r="V37" t="s">
        <v>30</v>
      </c>
      <c r="W37" t="s">
        <v>32</v>
      </c>
      <c r="X37" t="s">
        <v>184</v>
      </c>
      <c r="Y37" t="s">
        <v>184</v>
      </c>
      <c r="Z37" t="str">
        <f t="shared" si="1"/>
        <v>Compress 3000 AWMS S 4</v>
      </c>
      <c r="AA37" t="s">
        <v>8</v>
      </c>
      <c r="AB37" t="s">
        <v>104</v>
      </c>
      <c r="AC37" t="s">
        <v>6</v>
      </c>
      <c r="AD37" t="s">
        <v>8</v>
      </c>
      <c r="AE37">
        <f t="shared" si="0"/>
        <v>4</v>
      </c>
      <c r="AF37" t="s">
        <v>109</v>
      </c>
      <c r="AG37" t="s">
        <v>25</v>
      </c>
      <c r="AH37" t="s">
        <v>110</v>
      </c>
      <c r="AI37" t="s">
        <v>25</v>
      </c>
      <c r="AJ37" t="s">
        <v>43</v>
      </c>
      <c r="AK37" t="s">
        <v>25</v>
      </c>
      <c r="AL37" s="1">
        <v>105</v>
      </c>
      <c r="AM37" t="s">
        <v>25</v>
      </c>
      <c r="AN37" t="s">
        <v>25</v>
      </c>
      <c r="AP37" t="s">
        <v>8</v>
      </c>
      <c r="AR37" t="s">
        <v>25</v>
      </c>
      <c r="AS37" t="s">
        <v>106</v>
      </c>
      <c r="AT37" t="s">
        <v>107</v>
      </c>
      <c r="AU37" t="s">
        <v>25</v>
      </c>
      <c r="AV37">
        <v>0.23</v>
      </c>
    </row>
    <row r="38" spans="1:48" x14ac:dyDescent="0.2">
      <c r="A38" t="s">
        <v>146</v>
      </c>
      <c r="B38" t="s">
        <v>1</v>
      </c>
      <c r="C38" t="s">
        <v>104</v>
      </c>
      <c r="D38" t="s">
        <v>6</v>
      </c>
      <c r="E38" t="s">
        <v>8</v>
      </c>
      <c r="F38" t="s">
        <v>12</v>
      </c>
      <c r="G38" t="s">
        <v>8</v>
      </c>
      <c r="H38">
        <v>5</v>
      </c>
      <c r="I38" t="s">
        <v>8</v>
      </c>
      <c r="J38">
        <v>148</v>
      </c>
      <c r="K38">
        <v>1.0999999999999999E-2</v>
      </c>
      <c r="L38">
        <v>5.0999999999999997E-2</v>
      </c>
      <c r="M38">
        <v>1.0999999999999999E-2</v>
      </c>
      <c r="N38">
        <v>0.1</v>
      </c>
      <c r="O38" t="s">
        <v>8</v>
      </c>
      <c r="P38" t="s">
        <v>186</v>
      </c>
      <c r="Q38">
        <v>3.7997000000000001</v>
      </c>
      <c r="R38" t="s">
        <v>25</v>
      </c>
      <c r="S38" t="s">
        <v>180</v>
      </c>
      <c r="T38" t="s">
        <v>184</v>
      </c>
      <c r="U38" t="s">
        <v>25</v>
      </c>
      <c r="V38" t="s">
        <v>30</v>
      </c>
      <c r="W38" t="s">
        <v>32</v>
      </c>
      <c r="X38" t="s">
        <v>184</v>
      </c>
      <c r="Y38" t="s">
        <v>184</v>
      </c>
      <c r="Z38" t="str">
        <f t="shared" si="1"/>
        <v>Compress 3000 AWMS S 6</v>
      </c>
      <c r="AA38" t="s">
        <v>8</v>
      </c>
      <c r="AB38" t="s">
        <v>104</v>
      </c>
      <c r="AC38" t="s">
        <v>6</v>
      </c>
      <c r="AD38" t="s">
        <v>8</v>
      </c>
      <c r="AE38">
        <f t="shared" si="0"/>
        <v>5</v>
      </c>
      <c r="AF38" t="s">
        <v>109</v>
      </c>
      <c r="AG38" t="s">
        <v>25</v>
      </c>
      <c r="AH38" t="s">
        <v>110</v>
      </c>
      <c r="AI38" t="s">
        <v>25</v>
      </c>
      <c r="AJ38" t="s">
        <v>43</v>
      </c>
      <c r="AK38" t="s">
        <v>25</v>
      </c>
      <c r="AL38" s="1">
        <v>105</v>
      </c>
      <c r="AM38" t="s">
        <v>25</v>
      </c>
      <c r="AN38" t="s">
        <v>25</v>
      </c>
      <c r="AP38" t="s">
        <v>8</v>
      </c>
      <c r="AR38" t="s">
        <v>25</v>
      </c>
      <c r="AS38" t="s">
        <v>106</v>
      </c>
      <c r="AT38" t="s">
        <v>107</v>
      </c>
      <c r="AU38" t="s">
        <v>25</v>
      </c>
      <c r="AV38">
        <v>0.23</v>
      </c>
    </row>
    <row r="39" spans="1:48" x14ac:dyDescent="0.2">
      <c r="A39" t="s">
        <v>147</v>
      </c>
      <c r="B39" t="s">
        <v>1</v>
      </c>
      <c r="C39" t="s">
        <v>104</v>
      </c>
      <c r="D39" t="s">
        <v>6</v>
      </c>
      <c r="E39" t="s">
        <v>8</v>
      </c>
      <c r="F39" t="s">
        <v>12</v>
      </c>
      <c r="G39" t="s">
        <v>8</v>
      </c>
      <c r="H39">
        <v>6</v>
      </c>
      <c r="I39" t="s">
        <v>8</v>
      </c>
      <c r="J39">
        <v>150</v>
      </c>
      <c r="K39">
        <v>1.0999999999999999E-2</v>
      </c>
      <c r="L39">
        <v>5.0999999999999997E-2</v>
      </c>
      <c r="M39">
        <v>1.0999999999999999E-2</v>
      </c>
      <c r="N39">
        <v>0.1</v>
      </c>
      <c r="O39" t="s">
        <v>8</v>
      </c>
      <c r="P39" t="s">
        <v>186</v>
      </c>
      <c r="Q39">
        <v>3.8443000000000001</v>
      </c>
      <c r="R39" t="s">
        <v>25</v>
      </c>
      <c r="S39" t="s">
        <v>180</v>
      </c>
      <c r="T39" t="s">
        <v>184</v>
      </c>
      <c r="U39" t="s">
        <v>25</v>
      </c>
      <c r="V39" t="s">
        <v>30</v>
      </c>
      <c r="W39" t="s">
        <v>32</v>
      </c>
      <c r="X39" t="s">
        <v>184</v>
      </c>
      <c r="Y39" t="s">
        <v>184</v>
      </c>
      <c r="Z39" t="str">
        <f t="shared" si="1"/>
        <v>Compress 3000 AWMS S 8</v>
      </c>
      <c r="AA39" t="s">
        <v>8</v>
      </c>
      <c r="AB39" t="s">
        <v>104</v>
      </c>
      <c r="AC39" t="s">
        <v>6</v>
      </c>
      <c r="AD39" t="s">
        <v>8</v>
      </c>
      <c r="AE39">
        <f t="shared" si="0"/>
        <v>6</v>
      </c>
      <c r="AF39" t="s">
        <v>109</v>
      </c>
      <c r="AG39" t="s">
        <v>25</v>
      </c>
      <c r="AH39" t="s">
        <v>110</v>
      </c>
      <c r="AI39" t="s">
        <v>25</v>
      </c>
      <c r="AJ39" t="s">
        <v>43</v>
      </c>
      <c r="AK39" t="s">
        <v>25</v>
      </c>
      <c r="AL39" s="1">
        <v>105</v>
      </c>
      <c r="AM39" t="s">
        <v>25</v>
      </c>
      <c r="AN39" t="s">
        <v>25</v>
      </c>
      <c r="AP39" t="s">
        <v>8</v>
      </c>
      <c r="AR39" t="s">
        <v>25</v>
      </c>
      <c r="AS39" t="s">
        <v>106</v>
      </c>
      <c r="AT39" t="s">
        <v>107</v>
      </c>
      <c r="AU39" t="s">
        <v>25</v>
      </c>
      <c r="AV39">
        <v>0.23</v>
      </c>
    </row>
    <row r="40" spans="1:48" x14ac:dyDescent="0.2">
      <c r="A40" t="s">
        <v>148</v>
      </c>
      <c r="B40" t="s">
        <v>1</v>
      </c>
      <c r="C40" t="s">
        <v>104</v>
      </c>
      <c r="D40" t="s">
        <v>6</v>
      </c>
      <c r="E40" t="s">
        <v>8</v>
      </c>
      <c r="F40" t="s">
        <v>12</v>
      </c>
      <c r="G40" t="s">
        <v>8</v>
      </c>
      <c r="H40">
        <v>9</v>
      </c>
      <c r="I40" t="s">
        <v>8</v>
      </c>
      <c r="J40">
        <v>152</v>
      </c>
      <c r="K40">
        <v>1.0999999999999999E-2</v>
      </c>
      <c r="L40">
        <v>5.0999999999999997E-2</v>
      </c>
      <c r="M40">
        <v>1.0999999999999999E-2</v>
      </c>
      <c r="N40">
        <v>0.1</v>
      </c>
      <c r="O40" t="s">
        <v>8</v>
      </c>
      <c r="P40" t="s">
        <v>186</v>
      </c>
      <c r="Q40">
        <v>3.8841999999999999</v>
      </c>
      <c r="R40" t="s">
        <v>25</v>
      </c>
      <c r="S40" t="s">
        <v>180</v>
      </c>
      <c r="T40" t="s">
        <v>184</v>
      </c>
      <c r="U40" t="s">
        <v>25</v>
      </c>
      <c r="V40" t="s">
        <v>30</v>
      </c>
      <c r="W40" t="s">
        <v>32</v>
      </c>
      <c r="X40" t="s">
        <v>184</v>
      </c>
      <c r="Y40" t="s">
        <v>184</v>
      </c>
      <c r="Z40" t="str">
        <f t="shared" si="1"/>
        <v>Compress 3000 AWMS S 11s</v>
      </c>
      <c r="AA40" t="s">
        <v>8</v>
      </c>
      <c r="AB40" t="s">
        <v>104</v>
      </c>
      <c r="AC40" t="s">
        <v>6</v>
      </c>
      <c r="AD40" t="s">
        <v>8</v>
      </c>
      <c r="AE40">
        <f t="shared" si="0"/>
        <v>9</v>
      </c>
      <c r="AF40" t="s">
        <v>109</v>
      </c>
      <c r="AG40" t="s">
        <v>25</v>
      </c>
      <c r="AH40" t="s">
        <v>110</v>
      </c>
      <c r="AI40" t="s">
        <v>25</v>
      </c>
      <c r="AJ40" t="s">
        <v>43</v>
      </c>
      <c r="AK40" t="s">
        <v>25</v>
      </c>
      <c r="AL40" s="1">
        <v>78</v>
      </c>
      <c r="AM40" t="s">
        <v>25</v>
      </c>
      <c r="AN40" t="s">
        <v>25</v>
      </c>
      <c r="AP40" t="s">
        <v>8</v>
      </c>
      <c r="AR40" t="s">
        <v>25</v>
      </c>
      <c r="AS40" t="s">
        <v>108</v>
      </c>
      <c r="AT40" t="s">
        <v>107</v>
      </c>
      <c r="AU40" t="s">
        <v>25</v>
      </c>
      <c r="AV40">
        <v>0.23</v>
      </c>
    </row>
    <row r="41" spans="1:48" x14ac:dyDescent="0.2">
      <c r="A41" t="s">
        <v>149</v>
      </c>
      <c r="B41" t="s">
        <v>1</v>
      </c>
      <c r="C41" t="s">
        <v>104</v>
      </c>
      <c r="D41" t="s">
        <v>6</v>
      </c>
      <c r="E41" t="s">
        <v>8</v>
      </c>
      <c r="F41" t="s">
        <v>12</v>
      </c>
      <c r="G41" t="s">
        <v>8</v>
      </c>
      <c r="H41">
        <v>9</v>
      </c>
      <c r="I41" t="s">
        <v>8</v>
      </c>
      <c r="J41">
        <v>152</v>
      </c>
      <c r="K41">
        <v>1.0999999999999999E-2</v>
      </c>
      <c r="L41">
        <v>5.0999999999999997E-2</v>
      </c>
      <c r="M41">
        <v>1.0999999999999999E-2</v>
      </c>
      <c r="N41">
        <v>0.1</v>
      </c>
      <c r="O41" t="s">
        <v>8</v>
      </c>
      <c r="P41" t="s">
        <v>186</v>
      </c>
      <c r="Q41">
        <v>3.8841999999999999</v>
      </c>
      <c r="R41" t="s">
        <v>25</v>
      </c>
      <c r="S41" t="s">
        <v>180</v>
      </c>
      <c r="T41" t="s">
        <v>184</v>
      </c>
      <c r="U41" t="s">
        <v>25</v>
      </c>
      <c r="V41" t="s">
        <v>30</v>
      </c>
      <c r="W41" t="s">
        <v>32</v>
      </c>
      <c r="X41" t="s">
        <v>184</v>
      </c>
      <c r="Y41" t="s">
        <v>184</v>
      </c>
      <c r="Z41" t="str">
        <f t="shared" si="1"/>
        <v>Compress 3000 AWMS S 11t</v>
      </c>
      <c r="AA41" t="s">
        <v>8</v>
      </c>
      <c r="AB41" t="s">
        <v>104</v>
      </c>
      <c r="AC41" t="s">
        <v>6</v>
      </c>
      <c r="AD41" t="s">
        <v>8</v>
      </c>
      <c r="AE41">
        <f t="shared" si="0"/>
        <v>9</v>
      </c>
      <c r="AF41" t="s">
        <v>109</v>
      </c>
      <c r="AG41" t="s">
        <v>25</v>
      </c>
      <c r="AH41" t="s">
        <v>110</v>
      </c>
      <c r="AI41" t="s">
        <v>25</v>
      </c>
      <c r="AJ41" t="s">
        <v>43</v>
      </c>
      <c r="AK41" t="s">
        <v>25</v>
      </c>
      <c r="AL41" s="1">
        <v>78</v>
      </c>
      <c r="AM41" t="s">
        <v>25</v>
      </c>
      <c r="AN41" t="s">
        <v>25</v>
      </c>
      <c r="AP41" t="s">
        <v>8</v>
      </c>
      <c r="AR41" t="s">
        <v>25</v>
      </c>
      <c r="AS41" t="s">
        <v>108</v>
      </c>
      <c r="AT41" t="s">
        <v>107</v>
      </c>
      <c r="AU41" t="s">
        <v>25</v>
      </c>
      <c r="AV41">
        <v>0.23</v>
      </c>
    </row>
    <row r="42" spans="1:48" x14ac:dyDescent="0.2">
      <c r="A42" t="s">
        <v>150</v>
      </c>
      <c r="B42" t="s">
        <v>1</v>
      </c>
      <c r="C42" t="s">
        <v>104</v>
      </c>
      <c r="D42" t="s">
        <v>6</v>
      </c>
      <c r="E42" t="s">
        <v>8</v>
      </c>
      <c r="F42" t="s">
        <v>12</v>
      </c>
      <c r="G42" t="s">
        <v>8</v>
      </c>
      <c r="H42">
        <v>10</v>
      </c>
      <c r="I42" t="s">
        <v>8</v>
      </c>
      <c r="J42">
        <v>153</v>
      </c>
      <c r="K42">
        <v>1.0999999999999999E-2</v>
      </c>
      <c r="L42">
        <v>5.0999999999999997E-2</v>
      </c>
      <c r="M42">
        <v>1.0999999999999999E-2</v>
      </c>
      <c r="N42">
        <v>0.1</v>
      </c>
      <c r="O42" t="s">
        <v>8</v>
      </c>
      <c r="P42" t="s">
        <v>186</v>
      </c>
      <c r="Q42">
        <v>3.9073000000000002</v>
      </c>
      <c r="R42" t="s">
        <v>25</v>
      </c>
      <c r="S42" t="s">
        <v>180</v>
      </c>
      <c r="T42" t="s">
        <v>184</v>
      </c>
      <c r="U42" t="s">
        <v>25</v>
      </c>
      <c r="V42" t="s">
        <v>30</v>
      </c>
      <c r="W42" t="s">
        <v>32</v>
      </c>
      <c r="X42" t="s">
        <v>184</v>
      </c>
      <c r="Y42" t="s">
        <v>184</v>
      </c>
      <c r="Z42" t="str">
        <f t="shared" si="1"/>
        <v>Compress 3000 AWMS S 13s</v>
      </c>
      <c r="AA42" t="s">
        <v>8</v>
      </c>
      <c r="AB42" t="s">
        <v>104</v>
      </c>
      <c r="AC42" t="s">
        <v>6</v>
      </c>
      <c r="AD42" t="s">
        <v>8</v>
      </c>
      <c r="AE42">
        <f t="shared" si="0"/>
        <v>10</v>
      </c>
      <c r="AF42" t="s">
        <v>109</v>
      </c>
      <c r="AG42" t="s">
        <v>25</v>
      </c>
      <c r="AH42" t="s">
        <v>110</v>
      </c>
      <c r="AI42" t="s">
        <v>25</v>
      </c>
      <c r="AJ42" t="s">
        <v>43</v>
      </c>
      <c r="AK42" t="s">
        <v>25</v>
      </c>
      <c r="AL42" s="1">
        <v>78</v>
      </c>
      <c r="AM42" t="s">
        <v>25</v>
      </c>
      <c r="AN42" t="s">
        <v>25</v>
      </c>
      <c r="AP42" t="s">
        <v>8</v>
      </c>
      <c r="AR42" t="s">
        <v>25</v>
      </c>
      <c r="AS42" t="s">
        <v>108</v>
      </c>
      <c r="AT42" t="s">
        <v>107</v>
      </c>
      <c r="AU42" t="s">
        <v>25</v>
      </c>
      <c r="AV42">
        <v>0.23</v>
      </c>
    </row>
    <row r="43" spans="1:48" x14ac:dyDescent="0.2">
      <c r="A43" t="s">
        <v>151</v>
      </c>
      <c r="B43" t="s">
        <v>1</v>
      </c>
      <c r="C43" t="s">
        <v>104</v>
      </c>
      <c r="D43" t="s">
        <v>6</v>
      </c>
      <c r="E43" t="s">
        <v>8</v>
      </c>
      <c r="F43" t="s">
        <v>12</v>
      </c>
      <c r="G43" t="s">
        <v>8</v>
      </c>
      <c r="H43">
        <v>10</v>
      </c>
      <c r="I43" t="s">
        <v>8</v>
      </c>
      <c r="J43">
        <v>153</v>
      </c>
      <c r="K43">
        <v>1.0999999999999999E-2</v>
      </c>
      <c r="L43">
        <v>5.0999999999999997E-2</v>
      </c>
      <c r="M43">
        <v>1.0999999999999999E-2</v>
      </c>
      <c r="N43">
        <v>0.1</v>
      </c>
      <c r="O43" t="s">
        <v>8</v>
      </c>
      <c r="P43" t="s">
        <v>186</v>
      </c>
      <c r="Q43">
        <v>3.9073000000000002</v>
      </c>
      <c r="R43" t="s">
        <v>25</v>
      </c>
      <c r="S43" t="s">
        <v>180</v>
      </c>
      <c r="T43" t="s">
        <v>184</v>
      </c>
      <c r="U43" t="s">
        <v>25</v>
      </c>
      <c r="V43" t="s">
        <v>30</v>
      </c>
      <c r="W43" t="s">
        <v>32</v>
      </c>
      <c r="X43" t="s">
        <v>184</v>
      </c>
      <c r="Y43" t="s">
        <v>184</v>
      </c>
      <c r="Z43" t="str">
        <f t="shared" si="1"/>
        <v>Compress 3000 AWMS S 13t</v>
      </c>
      <c r="AA43" t="s">
        <v>8</v>
      </c>
      <c r="AB43" t="s">
        <v>104</v>
      </c>
      <c r="AC43" t="s">
        <v>6</v>
      </c>
      <c r="AD43" t="s">
        <v>8</v>
      </c>
      <c r="AE43">
        <f t="shared" si="0"/>
        <v>10</v>
      </c>
      <c r="AF43" t="s">
        <v>109</v>
      </c>
      <c r="AG43" t="s">
        <v>25</v>
      </c>
      <c r="AH43" t="s">
        <v>110</v>
      </c>
      <c r="AI43" t="s">
        <v>25</v>
      </c>
      <c r="AJ43" t="s">
        <v>43</v>
      </c>
      <c r="AK43" t="s">
        <v>25</v>
      </c>
      <c r="AL43" s="1">
        <v>78</v>
      </c>
      <c r="AM43" t="s">
        <v>25</v>
      </c>
      <c r="AN43" t="s">
        <v>25</v>
      </c>
      <c r="AP43" t="s">
        <v>8</v>
      </c>
      <c r="AR43" t="s">
        <v>25</v>
      </c>
      <c r="AS43" t="s">
        <v>108</v>
      </c>
      <c r="AT43" t="s">
        <v>107</v>
      </c>
      <c r="AU43" t="s">
        <v>25</v>
      </c>
      <c r="AV43">
        <v>0.23</v>
      </c>
    </row>
    <row r="44" spans="1:48" x14ac:dyDescent="0.2">
      <c r="A44" t="s">
        <v>152</v>
      </c>
      <c r="B44" t="s">
        <v>1</v>
      </c>
      <c r="C44" t="s">
        <v>104</v>
      </c>
      <c r="D44" t="s">
        <v>6</v>
      </c>
      <c r="E44" t="s">
        <v>8</v>
      </c>
      <c r="F44" t="s">
        <v>12</v>
      </c>
      <c r="G44" t="s">
        <v>8</v>
      </c>
      <c r="H44">
        <v>11</v>
      </c>
      <c r="I44" t="s">
        <v>8</v>
      </c>
      <c r="J44">
        <v>153</v>
      </c>
      <c r="K44">
        <v>1.0999999999999999E-2</v>
      </c>
      <c r="L44">
        <v>5.0999999999999997E-2</v>
      </c>
      <c r="M44">
        <v>1.0999999999999999E-2</v>
      </c>
      <c r="N44">
        <v>0.1</v>
      </c>
      <c r="O44" t="s">
        <v>8</v>
      </c>
      <c r="P44" t="s">
        <v>186</v>
      </c>
      <c r="Q44">
        <v>3.9055</v>
      </c>
      <c r="R44" t="s">
        <v>25</v>
      </c>
      <c r="S44" t="s">
        <v>180</v>
      </c>
      <c r="T44" t="s">
        <v>184</v>
      </c>
      <c r="U44" t="s">
        <v>25</v>
      </c>
      <c r="V44" t="s">
        <v>30</v>
      </c>
      <c r="W44" t="s">
        <v>32</v>
      </c>
      <c r="X44" t="s">
        <v>184</v>
      </c>
      <c r="Y44" t="s">
        <v>184</v>
      </c>
      <c r="Z44" t="str">
        <f t="shared" si="1"/>
        <v>Compress 3000 AWMS S 15s</v>
      </c>
      <c r="AA44" t="s">
        <v>8</v>
      </c>
      <c r="AB44" t="s">
        <v>104</v>
      </c>
      <c r="AC44" t="s">
        <v>6</v>
      </c>
      <c r="AD44" t="s">
        <v>8</v>
      </c>
      <c r="AE44">
        <f t="shared" si="0"/>
        <v>11</v>
      </c>
      <c r="AF44" t="s">
        <v>109</v>
      </c>
      <c r="AG44" t="s">
        <v>25</v>
      </c>
      <c r="AH44" t="s">
        <v>110</v>
      </c>
      <c r="AI44" t="s">
        <v>25</v>
      </c>
      <c r="AJ44" t="s">
        <v>43</v>
      </c>
      <c r="AK44" t="s">
        <v>25</v>
      </c>
      <c r="AL44" s="1">
        <v>78</v>
      </c>
      <c r="AM44" t="s">
        <v>25</v>
      </c>
      <c r="AN44" t="s">
        <v>25</v>
      </c>
      <c r="AP44" t="s">
        <v>8</v>
      </c>
      <c r="AR44" t="s">
        <v>25</v>
      </c>
      <c r="AS44" t="s">
        <v>108</v>
      </c>
      <c r="AT44" t="s">
        <v>107</v>
      </c>
      <c r="AU44" t="s">
        <v>25</v>
      </c>
      <c r="AV44">
        <v>0.23</v>
      </c>
    </row>
    <row r="45" spans="1:48" x14ac:dyDescent="0.2">
      <c r="A45" t="s">
        <v>153</v>
      </c>
      <c r="B45" t="s">
        <v>1</v>
      </c>
      <c r="C45" t="s">
        <v>104</v>
      </c>
      <c r="D45" t="s">
        <v>6</v>
      </c>
      <c r="E45" t="s">
        <v>8</v>
      </c>
      <c r="F45" t="s">
        <v>12</v>
      </c>
      <c r="G45" t="s">
        <v>8</v>
      </c>
      <c r="H45">
        <v>11</v>
      </c>
      <c r="I45" t="s">
        <v>8</v>
      </c>
      <c r="J45">
        <v>153</v>
      </c>
      <c r="K45">
        <v>1.0999999999999999E-2</v>
      </c>
      <c r="L45">
        <v>5.0999999999999997E-2</v>
      </c>
      <c r="M45">
        <v>1.0999999999999999E-2</v>
      </c>
      <c r="N45">
        <v>0.1</v>
      </c>
      <c r="O45" t="s">
        <v>8</v>
      </c>
      <c r="P45" t="s">
        <v>186</v>
      </c>
      <c r="Q45">
        <v>3.9055</v>
      </c>
      <c r="R45" t="s">
        <v>25</v>
      </c>
      <c r="S45" t="s">
        <v>180</v>
      </c>
      <c r="T45" t="s">
        <v>184</v>
      </c>
      <c r="U45" t="s">
        <v>25</v>
      </c>
      <c r="V45" t="s">
        <v>30</v>
      </c>
      <c r="W45" t="s">
        <v>32</v>
      </c>
      <c r="X45" t="s">
        <v>184</v>
      </c>
      <c r="Y45" t="s">
        <v>184</v>
      </c>
      <c r="Z45" t="str">
        <f t="shared" si="1"/>
        <v>Compress 3000 AWMS S 15t</v>
      </c>
      <c r="AA45" t="s">
        <v>8</v>
      </c>
      <c r="AB45" t="s">
        <v>104</v>
      </c>
      <c r="AC45" t="s">
        <v>6</v>
      </c>
      <c r="AD45" t="s">
        <v>8</v>
      </c>
      <c r="AE45">
        <f t="shared" si="0"/>
        <v>11</v>
      </c>
      <c r="AF45" t="s">
        <v>109</v>
      </c>
      <c r="AG45" t="s">
        <v>25</v>
      </c>
      <c r="AH45" t="s">
        <v>110</v>
      </c>
      <c r="AI45" t="s">
        <v>25</v>
      </c>
      <c r="AJ45" t="s">
        <v>43</v>
      </c>
      <c r="AK45" t="s">
        <v>25</v>
      </c>
      <c r="AL45" s="1">
        <v>78</v>
      </c>
      <c r="AM45" t="s">
        <v>25</v>
      </c>
      <c r="AN45" t="s">
        <v>25</v>
      </c>
      <c r="AP45" t="s">
        <v>8</v>
      </c>
      <c r="AR45" t="s">
        <v>25</v>
      </c>
      <c r="AS45" t="s">
        <v>108</v>
      </c>
      <c r="AT45" t="s">
        <v>107</v>
      </c>
      <c r="AU45" t="s">
        <v>25</v>
      </c>
      <c r="AV45">
        <v>0.23</v>
      </c>
    </row>
    <row r="46" spans="1:48" x14ac:dyDescent="0.2">
      <c r="A46" t="s">
        <v>154</v>
      </c>
      <c r="B46" t="s">
        <v>1</v>
      </c>
      <c r="C46" t="s">
        <v>104</v>
      </c>
      <c r="D46" t="s">
        <v>6</v>
      </c>
      <c r="E46" t="s">
        <v>8</v>
      </c>
      <c r="F46" t="s">
        <v>12</v>
      </c>
      <c r="G46" t="s">
        <v>8</v>
      </c>
      <c r="H46">
        <v>4</v>
      </c>
      <c r="I46" t="s">
        <v>8</v>
      </c>
      <c r="J46">
        <v>197</v>
      </c>
      <c r="K46">
        <v>1.7000000000000001E-2</v>
      </c>
      <c r="L46">
        <v>1.7000000000000001E-2</v>
      </c>
      <c r="M46">
        <v>1.7000000000000001E-2</v>
      </c>
      <c r="N46">
        <v>2.5999999999999999E-2</v>
      </c>
      <c r="O46" t="s">
        <v>8</v>
      </c>
      <c r="P46" t="s">
        <v>186</v>
      </c>
      <c r="Q46">
        <v>5.0155000000000003</v>
      </c>
      <c r="R46" t="s">
        <v>25</v>
      </c>
      <c r="S46" t="s">
        <v>180</v>
      </c>
      <c r="T46" t="s">
        <v>184</v>
      </c>
      <c r="U46" t="s">
        <v>25</v>
      </c>
      <c r="V46" t="s">
        <v>30</v>
      </c>
      <c r="W46" t="s">
        <v>32</v>
      </c>
      <c r="X46" t="s">
        <v>184</v>
      </c>
      <c r="Y46" t="s">
        <v>184</v>
      </c>
      <c r="Z46" t="str">
        <f t="shared" si="1"/>
        <v>Compress 6000  4 AWE</v>
      </c>
      <c r="AA46" t="s">
        <v>8</v>
      </c>
      <c r="AB46" t="s">
        <v>104</v>
      </c>
      <c r="AC46" t="s">
        <v>6</v>
      </c>
      <c r="AD46" t="s">
        <v>8</v>
      </c>
      <c r="AE46">
        <f t="shared" si="0"/>
        <v>4</v>
      </c>
      <c r="AF46" t="s">
        <v>105</v>
      </c>
      <c r="AG46" t="s">
        <v>184</v>
      </c>
      <c r="AH46" t="s">
        <v>187</v>
      </c>
      <c r="AI46" t="s">
        <v>184</v>
      </c>
      <c r="AJ46" t="s">
        <v>184</v>
      </c>
      <c r="AK46" t="s">
        <v>184</v>
      </c>
      <c r="AL46" t="s">
        <v>184</v>
      </c>
      <c r="AM46" t="s">
        <v>25</v>
      </c>
      <c r="AN46" t="s">
        <v>25</v>
      </c>
      <c r="AP46" t="s">
        <v>8</v>
      </c>
      <c r="AR46" t="s">
        <v>25</v>
      </c>
      <c r="AS46" t="s">
        <v>106</v>
      </c>
      <c r="AT46" t="s">
        <v>107</v>
      </c>
      <c r="AU46" t="s">
        <v>25</v>
      </c>
      <c r="AV46">
        <v>0.23</v>
      </c>
    </row>
    <row r="47" spans="1:48" x14ac:dyDescent="0.2">
      <c r="A47" t="s">
        <v>155</v>
      </c>
      <c r="B47" t="s">
        <v>1</v>
      </c>
      <c r="C47" t="s">
        <v>104</v>
      </c>
      <c r="D47" t="s">
        <v>6</v>
      </c>
      <c r="E47" t="s">
        <v>8</v>
      </c>
      <c r="F47" t="s">
        <v>12</v>
      </c>
      <c r="G47" t="s">
        <v>8</v>
      </c>
      <c r="H47">
        <v>5</v>
      </c>
      <c r="I47" t="s">
        <v>8</v>
      </c>
      <c r="J47">
        <v>203</v>
      </c>
      <c r="K47">
        <v>1.7000000000000001E-2</v>
      </c>
      <c r="L47">
        <v>1.7000000000000001E-2</v>
      </c>
      <c r="M47">
        <v>1.7000000000000001E-2</v>
      </c>
      <c r="N47">
        <v>0.03</v>
      </c>
      <c r="O47" t="s">
        <v>8</v>
      </c>
      <c r="P47" t="s">
        <v>186</v>
      </c>
      <c r="Q47">
        <v>5.1589999999999998</v>
      </c>
      <c r="R47" t="s">
        <v>25</v>
      </c>
      <c r="S47" t="s">
        <v>180</v>
      </c>
      <c r="T47" t="s">
        <v>184</v>
      </c>
      <c r="U47" t="s">
        <v>25</v>
      </c>
      <c r="V47" t="s">
        <v>30</v>
      </c>
      <c r="W47" t="s">
        <v>32</v>
      </c>
      <c r="X47" t="s">
        <v>184</v>
      </c>
      <c r="Y47" t="s">
        <v>184</v>
      </c>
      <c r="Z47" t="str">
        <f t="shared" si="1"/>
        <v>Compress 6000  6 AWE</v>
      </c>
      <c r="AA47" t="s">
        <v>8</v>
      </c>
      <c r="AB47" t="s">
        <v>104</v>
      </c>
      <c r="AC47" t="s">
        <v>6</v>
      </c>
      <c r="AD47" t="s">
        <v>8</v>
      </c>
      <c r="AE47">
        <f t="shared" si="0"/>
        <v>5</v>
      </c>
      <c r="AF47" t="s">
        <v>105</v>
      </c>
      <c r="AG47" t="s">
        <v>184</v>
      </c>
      <c r="AH47" t="s">
        <v>187</v>
      </c>
      <c r="AI47" t="s">
        <v>184</v>
      </c>
      <c r="AJ47" t="s">
        <v>184</v>
      </c>
      <c r="AK47" t="s">
        <v>184</v>
      </c>
      <c r="AL47" t="s">
        <v>184</v>
      </c>
      <c r="AM47" t="s">
        <v>25</v>
      </c>
      <c r="AN47" t="s">
        <v>25</v>
      </c>
      <c r="AP47" t="s">
        <v>8</v>
      </c>
      <c r="AR47" t="s">
        <v>25</v>
      </c>
      <c r="AS47" t="s">
        <v>106</v>
      </c>
      <c r="AT47" t="s">
        <v>107</v>
      </c>
      <c r="AU47" t="s">
        <v>25</v>
      </c>
      <c r="AV47">
        <v>0.23</v>
      </c>
    </row>
    <row r="48" spans="1:48" x14ac:dyDescent="0.2">
      <c r="A48" t="s">
        <v>156</v>
      </c>
      <c r="B48" t="s">
        <v>1</v>
      </c>
      <c r="C48" t="s">
        <v>104</v>
      </c>
      <c r="D48" t="s">
        <v>6</v>
      </c>
      <c r="E48" t="s">
        <v>8</v>
      </c>
      <c r="F48" t="s">
        <v>12</v>
      </c>
      <c r="G48" t="s">
        <v>8</v>
      </c>
      <c r="H48">
        <v>6</v>
      </c>
      <c r="I48" t="s">
        <v>8</v>
      </c>
      <c r="J48">
        <v>199</v>
      </c>
      <c r="K48">
        <v>1.7000000000000001E-2</v>
      </c>
      <c r="L48">
        <v>1.7000000000000001E-2</v>
      </c>
      <c r="M48">
        <v>1.7000000000000001E-2</v>
      </c>
      <c r="N48">
        <v>0.03</v>
      </c>
      <c r="O48" t="s">
        <v>8</v>
      </c>
      <c r="P48" t="s">
        <v>186</v>
      </c>
      <c r="Q48">
        <v>5.0547000000000004</v>
      </c>
      <c r="R48" t="s">
        <v>25</v>
      </c>
      <c r="S48" t="s">
        <v>180</v>
      </c>
      <c r="T48" t="s">
        <v>184</v>
      </c>
      <c r="U48" t="s">
        <v>25</v>
      </c>
      <c r="V48" t="s">
        <v>30</v>
      </c>
      <c r="W48" t="s">
        <v>32</v>
      </c>
      <c r="X48" t="s">
        <v>184</v>
      </c>
      <c r="Y48" t="s">
        <v>184</v>
      </c>
      <c r="Z48" t="str">
        <f t="shared" si="1"/>
        <v>Compress 6000  8 AWE</v>
      </c>
      <c r="AA48" t="s">
        <v>8</v>
      </c>
      <c r="AB48" t="s">
        <v>104</v>
      </c>
      <c r="AC48" t="s">
        <v>6</v>
      </c>
      <c r="AD48" t="s">
        <v>8</v>
      </c>
      <c r="AE48">
        <f t="shared" si="0"/>
        <v>6</v>
      </c>
      <c r="AF48" t="s">
        <v>105</v>
      </c>
      <c r="AG48" t="s">
        <v>184</v>
      </c>
      <c r="AH48" t="s">
        <v>187</v>
      </c>
      <c r="AI48" t="s">
        <v>184</v>
      </c>
      <c r="AJ48" t="s">
        <v>184</v>
      </c>
      <c r="AK48" t="s">
        <v>184</v>
      </c>
      <c r="AL48" t="s">
        <v>184</v>
      </c>
      <c r="AM48" t="s">
        <v>25</v>
      </c>
      <c r="AN48" t="s">
        <v>25</v>
      </c>
      <c r="AP48" t="s">
        <v>8</v>
      </c>
      <c r="AR48" t="s">
        <v>25</v>
      </c>
      <c r="AS48" t="s">
        <v>106</v>
      </c>
      <c r="AT48" t="s">
        <v>107</v>
      </c>
      <c r="AU48" t="s">
        <v>25</v>
      </c>
      <c r="AV48">
        <v>0.23</v>
      </c>
    </row>
    <row r="49" spans="1:48" x14ac:dyDescent="0.2">
      <c r="A49" t="s">
        <v>157</v>
      </c>
      <c r="B49" t="s">
        <v>1</v>
      </c>
      <c r="C49" t="s">
        <v>104</v>
      </c>
      <c r="D49" t="s">
        <v>6</v>
      </c>
      <c r="E49" t="s">
        <v>8</v>
      </c>
      <c r="F49" t="s">
        <v>12</v>
      </c>
      <c r="G49" t="s">
        <v>8</v>
      </c>
      <c r="H49">
        <v>9</v>
      </c>
      <c r="I49" t="s">
        <v>8</v>
      </c>
      <c r="J49">
        <v>202</v>
      </c>
      <c r="K49">
        <v>3.5000000000000003E-2</v>
      </c>
      <c r="L49">
        <v>0.02</v>
      </c>
      <c r="M49">
        <v>3.5000000000000003E-2</v>
      </c>
      <c r="N49">
        <v>3.5000000000000003E-2</v>
      </c>
      <c r="O49" t="s">
        <v>8</v>
      </c>
      <c r="P49" t="s">
        <v>186</v>
      </c>
      <c r="Q49">
        <v>5.125</v>
      </c>
      <c r="R49" t="s">
        <v>25</v>
      </c>
      <c r="S49" t="s">
        <v>180</v>
      </c>
      <c r="T49" t="s">
        <v>184</v>
      </c>
      <c r="U49" t="s">
        <v>25</v>
      </c>
      <c r="V49" t="s">
        <v>30</v>
      </c>
      <c r="W49" t="s">
        <v>32</v>
      </c>
      <c r="X49" t="s">
        <v>184</v>
      </c>
      <c r="Y49" t="s">
        <v>184</v>
      </c>
      <c r="Z49" t="str">
        <f t="shared" si="1"/>
        <v>Compress 6000 11s AWE</v>
      </c>
      <c r="AA49" t="s">
        <v>8</v>
      </c>
      <c r="AB49" t="s">
        <v>104</v>
      </c>
      <c r="AC49" t="s">
        <v>6</v>
      </c>
      <c r="AD49" t="s">
        <v>8</v>
      </c>
      <c r="AE49">
        <f t="shared" si="0"/>
        <v>9</v>
      </c>
      <c r="AF49" t="s">
        <v>105</v>
      </c>
      <c r="AG49" t="s">
        <v>184</v>
      </c>
      <c r="AH49" t="s">
        <v>187</v>
      </c>
      <c r="AI49" t="s">
        <v>184</v>
      </c>
      <c r="AJ49" t="s">
        <v>184</v>
      </c>
      <c r="AK49" t="s">
        <v>184</v>
      </c>
      <c r="AL49" t="s">
        <v>184</v>
      </c>
      <c r="AM49" t="s">
        <v>25</v>
      </c>
      <c r="AN49" t="s">
        <v>25</v>
      </c>
      <c r="AP49" t="s">
        <v>8</v>
      </c>
      <c r="AR49" t="s">
        <v>25</v>
      </c>
      <c r="AS49" t="s">
        <v>111</v>
      </c>
      <c r="AT49" t="s">
        <v>107</v>
      </c>
      <c r="AU49" t="s">
        <v>25</v>
      </c>
      <c r="AV49">
        <v>0.23</v>
      </c>
    </row>
    <row r="50" spans="1:48" x14ac:dyDescent="0.2">
      <c r="A50" t="s">
        <v>158</v>
      </c>
      <c r="B50" t="s">
        <v>1</v>
      </c>
      <c r="C50" t="s">
        <v>104</v>
      </c>
      <c r="D50" t="s">
        <v>6</v>
      </c>
      <c r="E50" t="s">
        <v>8</v>
      </c>
      <c r="F50" t="s">
        <v>12</v>
      </c>
      <c r="G50" t="s">
        <v>8</v>
      </c>
      <c r="H50">
        <v>9</v>
      </c>
      <c r="I50" t="s">
        <v>8</v>
      </c>
      <c r="J50">
        <v>202</v>
      </c>
      <c r="K50">
        <v>3.5000000000000003E-2</v>
      </c>
      <c r="L50">
        <v>0.02</v>
      </c>
      <c r="M50">
        <v>3.5000000000000003E-2</v>
      </c>
      <c r="N50">
        <v>3.5000000000000003E-2</v>
      </c>
      <c r="O50" t="s">
        <v>8</v>
      </c>
      <c r="P50" t="s">
        <v>186</v>
      </c>
      <c r="Q50">
        <v>5.125</v>
      </c>
      <c r="R50" t="s">
        <v>25</v>
      </c>
      <c r="S50" t="s">
        <v>180</v>
      </c>
      <c r="T50" t="s">
        <v>184</v>
      </c>
      <c r="U50" t="s">
        <v>25</v>
      </c>
      <c r="V50" t="s">
        <v>30</v>
      </c>
      <c r="W50" t="s">
        <v>32</v>
      </c>
      <c r="X50" t="s">
        <v>184</v>
      </c>
      <c r="Y50" t="s">
        <v>184</v>
      </c>
      <c r="Z50" t="str">
        <f t="shared" si="1"/>
        <v>Compress 6000  11t AWE</v>
      </c>
      <c r="AA50" t="s">
        <v>8</v>
      </c>
      <c r="AB50" t="s">
        <v>104</v>
      </c>
      <c r="AC50" t="s">
        <v>6</v>
      </c>
      <c r="AD50" t="s">
        <v>8</v>
      </c>
      <c r="AE50">
        <f t="shared" si="0"/>
        <v>9</v>
      </c>
      <c r="AF50" t="s">
        <v>105</v>
      </c>
      <c r="AG50" t="s">
        <v>184</v>
      </c>
      <c r="AH50" t="s">
        <v>187</v>
      </c>
      <c r="AI50" t="s">
        <v>184</v>
      </c>
      <c r="AJ50" t="s">
        <v>184</v>
      </c>
      <c r="AK50" t="s">
        <v>184</v>
      </c>
      <c r="AL50" t="s">
        <v>184</v>
      </c>
      <c r="AM50" t="s">
        <v>25</v>
      </c>
      <c r="AN50" t="s">
        <v>25</v>
      </c>
      <c r="AP50" t="s">
        <v>8</v>
      </c>
      <c r="AR50" t="s">
        <v>25</v>
      </c>
      <c r="AS50" t="s">
        <v>111</v>
      </c>
      <c r="AT50" t="s">
        <v>107</v>
      </c>
      <c r="AU50" t="s">
        <v>25</v>
      </c>
      <c r="AV50">
        <v>0.23</v>
      </c>
    </row>
    <row r="51" spans="1:48" x14ac:dyDescent="0.2">
      <c r="A51" t="s">
        <v>159</v>
      </c>
      <c r="B51" t="s">
        <v>1</v>
      </c>
      <c r="C51" t="s">
        <v>104</v>
      </c>
      <c r="D51" t="s">
        <v>6</v>
      </c>
      <c r="E51" t="s">
        <v>8</v>
      </c>
      <c r="F51" t="s">
        <v>12</v>
      </c>
      <c r="G51" t="s">
        <v>8</v>
      </c>
      <c r="H51">
        <v>10</v>
      </c>
      <c r="I51" t="s">
        <v>8</v>
      </c>
      <c r="J51">
        <v>197</v>
      </c>
      <c r="K51">
        <v>3.5000000000000003E-2</v>
      </c>
      <c r="L51">
        <v>0.02</v>
      </c>
      <c r="M51">
        <v>3.5000000000000003E-2</v>
      </c>
      <c r="N51">
        <v>3.5000000000000003E-2</v>
      </c>
      <c r="O51" t="s">
        <v>8</v>
      </c>
      <c r="P51" t="s">
        <v>186</v>
      </c>
      <c r="Q51">
        <v>4.9992999999999999</v>
      </c>
      <c r="R51" t="s">
        <v>25</v>
      </c>
      <c r="S51" t="s">
        <v>180</v>
      </c>
      <c r="T51" t="s">
        <v>184</v>
      </c>
      <c r="U51" t="s">
        <v>25</v>
      </c>
      <c r="V51" t="s">
        <v>30</v>
      </c>
      <c r="W51" t="s">
        <v>32</v>
      </c>
      <c r="X51" t="s">
        <v>184</v>
      </c>
      <c r="Y51" t="s">
        <v>184</v>
      </c>
      <c r="Z51" t="str">
        <f t="shared" si="1"/>
        <v>Compress 6000 14t AWE</v>
      </c>
      <c r="AA51" t="s">
        <v>8</v>
      </c>
      <c r="AB51" t="s">
        <v>104</v>
      </c>
      <c r="AC51" t="s">
        <v>6</v>
      </c>
      <c r="AD51" t="s">
        <v>8</v>
      </c>
      <c r="AE51">
        <f t="shared" si="0"/>
        <v>10</v>
      </c>
      <c r="AF51" t="s">
        <v>105</v>
      </c>
      <c r="AG51" t="s">
        <v>184</v>
      </c>
      <c r="AH51" t="s">
        <v>187</v>
      </c>
      <c r="AI51" t="s">
        <v>184</v>
      </c>
      <c r="AJ51" t="s">
        <v>184</v>
      </c>
      <c r="AK51" t="s">
        <v>184</v>
      </c>
      <c r="AL51" t="s">
        <v>184</v>
      </c>
      <c r="AM51" t="s">
        <v>25</v>
      </c>
      <c r="AN51" t="s">
        <v>25</v>
      </c>
      <c r="AP51" t="s">
        <v>8</v>
      </c>
      <c r="AR51" t="s">
        <v>25</v>
      </c>
      <c r="AS51" t="s">
        <v>111</v>
      </c>
      <c r="AT51" t="s">
        <v>107</v>
      </c>
      <c r="AU51" t="s">
        <v>25</v>
      </c>
      <c r="AV51">
        <v>0.23</v>
      </c>
    </row>
    <row r="52" spans="1:48" x14ac:dyDescent="0.2">
      <c r="A52" t="s">
        <v>160</v>
      </c>
      <c r="B52" t="s">
        <v>1</v>
      </c>
      <c r="C52" t="s">
        <v>104</v>
      </c>
      <c r="D52" t="s">
        <v>6</v>
      </c>
      <c r="E52" t="s">
        <v>8</v>
      </c>
      <c r="F52" t="s">
        <v>12</v>
      </c>
      <c r="G52" t="s">
        <v>8</v>
      </c>
      <c r="H52">
        <v>4</v>
      </c>
      <c r="I52" t="s">
        <v>8</v>
      </c>
      <c r="J52">
        <v>197</v>
      </c>
      <c r="K52">
        <v>1.7000000000000001E-2</v>
      </c>
      <c r="L52">
        <v>1.7000000000000001E-2</v>
      </c>
      <c r="M52">
        <v>1.7000000000000001E-2</v>
      </c>
      <c r="N52">
        <v>2.5999999999999999E-2</v>
      </c>
      <c r="O52" t="s">
        <v>8</v>
      </c>
      <c r="P52" t="s">
        <v>186</v>
      </c>
      <c r="Q52">
        <v>5.0155000000000003</v>
      </c>
      <c r="R52" t="s">
        <v>25</v>
      </c>
      <c r="S52" t="s">
        <v>180</v>
      </c>
      <c r="T52" t="s">
        <v>184</v>
      </c>
      <c r="U52" t="s">
        <v>25</v>
      </c>
      <c r="V52" t="s">
        <v>30</v>
      </c>
      <c r="W52" t="s">
        <v>32</v>
      </c>
      <c r="X52" t="s">
        <v>184</v>
      </c>
      <c r="Y52" t="s">
        <v>184</v>
      </c>
      <c r="Z52" t="str">
        <f t="shared" si="1"/>
        <v>Compress 6000  4 AWB</v>
      </c>
      <c r="AA52" t="s">
        <v>8</v>
      </c>
      <c r="AB52" t="s">
        <v>104</v>
      </c>
      <c r="AC52" t="s">
        <v>6</v>
      </c>
      <c r="AD52" t="s">
        <v>8</v>
      </c>
      <c r="AE52">
        <f t="shared" si="0"/>
        <v>4</v>
      </c>
      <c r="AF52" t="s">
        <v>105</v>
      </c>
      <c r="AG52" t="s">
        <v>184</v>
      </c>
      <c r="AH52" t="s">
        <v>187</v>
      </c>
      <c r="AI52" t="s">
        <v>184</v>
      </c>
      <c r="AJ52" t="s">
        <v>184</v>
      </c>
      <c r="AK52" t="s">
        <v>184</v>
      </c>
      <c r="AL52" t="s">
        <v>184</v>
      </c>
      <c r="AM52" t="s">
        <v>25</v>
      </c>
      <c r="AN52" t="s">
        <v>25</v>
      </c>
      <c r="AP52" t="s">
        <v>8</v>
      </c>
      <c r="AR52" t="s">
        <v>25</v>
      </c>
      <c r="AS52" t="s">
        <v>106</v>
      </c>
      <c r="AT52" t="s">
        <v>107</v>
      </c>
      <c r="AU52" t="s">
        <v>25</v>
      </c>
      <c r="AV52">
        <v>0.23</v>
      </c>
    </row>
    <row r="53" spans="1:48" x14ac:dyDescent="0.2">
      <c r="A53" t="s">
        <v>161</v>
      </c>
      <c r="B53" t="s">
        <v>1</v>
      </c>
      <c r="C53" t="s">
        <v>104</v>
      </c>
      <c r="D53" t="s">
        <v>6</v>
      </c>
      <c r="E53" t="s">
        <v>8</v>
      </c>
      <c r="F53" t="s">
        <v>12</v>
      </c>
      <c r="G53" t="s">
        <v>8</v>
      </c>
      <c r="H53">
        <v>5</v>
      </c>
      <c r="I53" t="s">
        <v>8</v>
      </c>
      <c r="J53">
        <v>203</v>
      </c>
      <c r="K53">
        <v>1.7000000000000001E-2</v>
      </c>
      <c r="L53">
        <v>1.7000000000000001E-2</v>
      </c>
      <c r="M53">
        <v>1.7000000000000001E-2</v>
      </c>
      <c r="N53">
        <v>0.03</v>
      </c>
      <c r="O53" t="s">
        <v>8</v>
      </c>
      <c r="P53" t="s">
        <v>186</v>
      </c>
      <c r="Q53">
        <v>5.1589999999999998</v>
      </c>
      <c r="R53" t="s">
        <v>25</v>
      </c>
      <c r="S53" t="s">
        <v>180</v>
      </c>
      <c r="T53" t="s">
        <v>184</v>
      </c>
      <c r="U53" t="s">
        <v>25</v>
      </c>
      <c r="V53" t="s">
        <v>30</v>
      </c>
      <c r="W53" t="s">
        <v>32</v>
      </c>
      <c r="X53" t="s">
        <v>184</v>
      </c>
      <c r="Y53" t="s">
        <v>184</v>
      </c>
      <c r="Z53" t="str">
        <f t="shared" si="1"/>
        <v>Compress 6000  6 AWB</v>
      </c>
      <c r="AA53" t="s">
        <v>8</v>
      </c>
      <c r="AB53" t="s">
        <v>104</v>
      </c>
      <c r="AC53" t="s">
        <v>6</v>
      </c>
      <c r="AD53" t="s">
        <v>8</v>
      </c>
      <c r="AE53">
        <f t="shared" ref="AE53:AE71" si="2" xml:space="preserve"> H53</f>
        <v>5</v>
      </c>
      <c r="AF53" t="s">
        <v>105</v>
      </c>
      <c r="AG53" t="s">
        <v>184</v>
      </c>
      <c r="AH53" t="s">
        <v>187</v>
      </c>
      <c r="AI53" t="s">
        <v>184</v>
      </c>
      <c r="AJ53" t="s">
        <v>184</v>
      </c>
      <c r="AK53" t="s">
        <v>184</v>
      </c>
      <c r="AL53" t="s">
        <v>184</v>
      </c>
      <c r="AM53" t="s">
        <v>25</v>
      </c>
      <c r="AN53" t="s">
        <v>25</v>
      </c>
      <c r="AP53" t="s">
        <v>8</v>
      </c>
      <c r="AR53" t="s">
        <v>25</v>
      </c>
      <c r="AS53" t="s">
        <v>106</v>
      </c>
      <c r="AT53" t="s">
        <v>107</v>
      </c>
      <c r="AU53" t="s">
        <v>25</v>
      </c>
      <c r="AV53">
        <v>0.23</v>
      </c>
    </row>
    <row r="54" spans="1:48" x14ac:dyDescent="0.2">
      <c r="A54" t="s">
        <v>162</v>
      </c>
      <c r="B54" t="s">
        <v>1</v>
      </c>
      <c r="C54" t="s">
        <v>104</v>
      </c>
      <c r="D54" t="s">
        <v>6</v>
      </c>
      <c r="E54" t="s">
        <v>8</v>
      </c>
      <c r="F54" t="s">
        <v>12</v>
      </c>
      <c r="G54" t="s">
        <v>8</v>
      </c>
      <c r="H54">
        <v>6</v>
      </c>
      <c r="I54" t="s">
        <v>8</v>
      </c>
      <c r="J54">
        <v>199</v>
      </c>
      <c r="K54">
        <v>1.7000000000000001E-2</v>
      </c>
      <c r="L54">
        <v>1.7000000000000001E-2</v>
      </c>
      <c r="M54">
        <v>1.7000000000000001E-2</v>
      </c>
      <c r="N54">
        <v>0.03</v>
      </c>
      <c r="O54" t="s">
        <v>8</v>
      </c>
      <c r="P54" t="s">
        <v>186</v>
      </c>
      <c r="Q54">
        <v>5.0547000000000004</v>
      </c>
      <c r="R54" t="s">
        <v>25</v>
      </c>
      <c r="S54" t="s">
        <v>180</v>
      </c>
      <c r="T54" t="s">
        <v>184</v>
      </c>
      <c r="U54" t="s">
        <v>25</v>
      </c>
      <c r="V54" t="s">
        <v>30</v>
      </c>
      <c r="W54" t="s">
        <v>32</v>
      </c>
      <c r="X54" t="s">
        <v>184</v>
      </c>
      <c r="Y54" t="s">
        <v>184</v>
      </c>
      <c r="Z54" t="str">
        <f t="shared" si="1"/>
        <v>Compress 6000  8 AWB</v>
      </c>
      <c r="AA54" t="s">
        <v>8</v>
      </c>
      <c r="AB54" t="s">
        <v>104</v>
      </c>
      <c r="AC54" t="s">
        <v>6</v>
      </c>
      <c r="AD54" t="s">
        <v>8</v>
      </c>
      <c r="AE54">
        <f t="shared" si="2"/>
        <v>6</v>
      </c>
      <c r="AF54" t="s">
        <v>105</v>
      </c>
      <c r="AG54" t="s">
        <v>184</v>
      </c>
      <c r="AH54" t="s">
        <v>187</v>
      </c>
      <c r="AI54" t="s">
        <v>184</v>
      </c>
      <c r="AJ54" t="s">
        <v>184</v>
      </c>
      <c r="AK54" t="s">
        <v>184</v>
      </c>
      <c r="AL54" t="s">
        <v>184</v>
      </c>
      <c r="AM54" t="s">
        <v>25</v>
      </c>
      <c r="AN54" t="s">
        <v>25</v>
      </c>
      <c r="AP54" t="s">
        <v>8</v>
      </c>
      <c r="AR54" t="s">
        <v>25</v>
      </c>
      <c r="AS54" t="s">
        <v>106</v>
      </c>
      <c r="AT54" t="s">
        <v>107</v>
      </c>
      <c r="AU54" t="s">
        <v>25</v>
      </c>
      <c r="AV54">
        <v>0.23</v>
      </c>
    </row>
    <row r="55" spans="1:48" x14ac:dyDescent="0.2">
      <c r="A55" t="s">
        <v>163</v>
      </c>
      <c r="B55" t="s">
        <v>1</v>
      </c>
      <c r="C55" t="s">
        <v>104</v>
      </c>
      <c r="D55" t="s">
        <v>6</v>
      </c>
      <c r="E55" t="s">
        <v>8</v>
      </c>
      <c r="F55" t="s">
        <v>12</v>
      </c>
      <c r="G55" t="s">
        <v>8</v>
      </c>
      <c r="H55">
        <v>9</v>
      </c>
      <c r="I55" t="s">
        <v>8</v>
      </c>
      <c r="J55">
        <v>202</v>
      </c>
      <c r="K55">
        <v>3.5000000000000003E-2</v>
      </c>
      <c r="L55">
        <v>0.02</v>
      </c>
      <c r="M55">
        <v>3.5000000000000003E-2</v>
      </c>
      <c r="N55">
        <v>3.5000000000000003E-2</v>
      </c>
      <c r="O55" t="s">
        <v>8</v>
      </c>
      <c r="P55" t="s">
        <v>186</v>
      </c>
      <c r="Q55">
        <v>5.125</v>
      </c>
      <c r="R55" t="s">
        <v>25</v>
      </c>
      <c r="S55" t="s">
        <v>180</v>
      </c>
      <c r="T55" t="s">
        <v>184</v>
      </c>
      <c r="U55" t="s">
        <v>25</v>
      </c>
      <c r="V55" t="s">
        <v>30</v>
      </c>
      <c r="W55" t="s">
        <v>32</v>
      </c>
      <c r="X55" t="s">
        <v>184</v>
      </c>
      <c r="Y55" t="s">
        <v>184</v>
      </c>
      <c r="Z55" t="str">
        <f t="shared" si="1"/>
        <v>Compress 6000 11s AWB</v>
      </c>
      <c r="AA55" t="s">
        <v>8</v>
      </c>
      <c r="AB55" t="s">
        <v>104</v>
      </c>
      <c r="AC55" t="s">
        <v>6</v>
      </c>
      <c r="AD55" t="s">
        <v>8</v>
      </c>
      <c r="AE55">
        <f t="shared" si="2"/>
        <v>9</v>
      </c>
      <c r="AF55" t="s">
        <v>105</v>
      </c>
      <c r="AG55" t="s">
        <v>184</v>
      </c>
      <c r="AH55" t="s">
        <v>187</v>
      </c>
      <c r="AI55" t="s">
        <v>184</v>
      </c>
      <c r="AJ55" t="s">
        <v>184</v>
      </c>
      <c r="AK55" t="s">
        <v>184</v>
      </c>
      <c r="AL55" t="s">
        <v>184</v>
      </c>
      <c r="AM55" t="s">
        <v>25</v>
      </c>
      <c r="AN55" t="s">
        <v>25</v>
      </c>
      <c r="AP55" t="s">
        <v>8</v>
      </c>
      <c r="AR55" t="s">
        <v>25</v>
      </c>
      <c r="AS55" t="s">
        <v>111</v>
      </c>
      <c r="AT55" t="s">
        <v>107</v>
      </c>
      <c r="AU55" t="s">
        <v>25</v>
      </c>
      <c r="AV55">
        <v>0.23</v>
      </c>
    </row>
    <row r="56" spans="1:48" x14ac:dyDescent="0.2">
      <c r="A56" t="s">
        <v>164</v>
      </c>
      <c r="B56" t="s">
        <v>1</v>
      </c>
      <c r="C56" t="s">
        <v>104</v>
      </c>
      <c r="D56" t="s">
        <v>6</v>
      </c>
      <c r="E56" t="s">
        <v>8</v>
      </c>
      <c r="F56" t="s">
        <v>12</v>
      </c>
      <c r="G56" t="s">
        <v>8</v>
      </c>
      <c r="H56">
        <v>9</v>
      </c>
      <c r="I56" t="s">
        <v>8</v>
      </c>
      <c r="J56">
        <v>202</v>
      </c>
      <c r="K56">
        <v>3.5000000000000003E-2</v>
      </c>
      <c r="L56">
        <v>0.02</v>
      </c>
      <c r="M56">
        <v>3.5000000000000003E-2</v>
      </c>
      <c r="N56">
        <v>3.5000000000000003E-2</v>
      </c>
      <c r="O56" t="s">
        <v>8</v>
      </c>
      <c r="P56" t="s">
        <v>186</v>
      </c>
      <c r="Q56">
        <v>5.125</v>
      </c>
      <c r="R56" t="s">
        <v>25</v>
      </c>
      <c r="S56" t="s">
        <v>180</v>
      </c>
      <c r="T56" t="s">
        <v>184</v>
      </c>
      <c r="U56" t="s">
        <v>25</v>
      </c>
      <c r="V56" t="s">
        <v>30</v>
      </c>
      <c r="W56" t="s">
        <v>32</v>
      </c>
      <c r="X56" t="s">
        <v>184</v>
      </c>
      <c r="Y56" t="s">
        <v>184</v>
      </c>
      <c r="Z56" t="str">
        <f t="shared" si="1"/>
        <v>Compress 6000  11t AWB</v>
      </c>
      <c r="AA56" t="s">
        <v>8</v>
      </c>
      <c r="AB56" t="s">
        <v>104</v>
      </c>
      <c r="AC56" t="s">
        <v>6</v>
      </c>
      <c r="AD56" t="s">
        <v>8</v>
      </c>
      <c r="AE56">
        <f t="shared" si="2"/>
        <v>9</v>
      </c>
      <c r="AF56" t="s">
        <v>105</v>
      </c>
      <c r="AG56" t="s">
        <v>184</v>
      </c>
      <c r="AH56" t="s">
        <v>187</v>
      </c>
      <c r="AI56" t="s">
        <v>184</v>
      </c>
      <c r="AJ56" t="s">
        <v>184</v>
      </c>
      <c r="AK56" t="s">
        <v>184</v>
      </c>
      <c r="AL56" t="s">
        <v>184</v>
      </c>
      <c r="AM56" t="s">
        <v>25</v>
      </c>
      <c r="AN56" t="s">
        <v>25</v>
      </c>
      <c r="AP56" t="s">
        <v>8</v>
      </c>
      <c r="AR56" t="s">
        <v>25</v>
      </c>
      <c r="AS56" t="s">
        <v>111</v>
      </c>
      <c r="AT56" t="s">
        <v>107</v>
      </c>
      <c r="AU56" t="s">
        <v>25</v>
      </c>
      <c r="AV56">
        <v>0.23</v>
      </c>
    </row>
    <row r="57" spans="1:48" x14ac:dyDescent="0.2">
      <c r="A57" t="s">
        <v>165</v>
      </c>
      <c r="B57" t="s">
        <v>1</v>
      </c>
      <c r="C57" t="s">
        <v>104</v>
      </c>
      <c r="D57" t="s">
        <v>6</v>
      </c>
      <c r="E57" t="s">
        <v>8</v>
      </c>
      <c r="F57" t="s">
        <v>12</v>
      </c>
      <c r="G57" t="s">
        <v>8</v>
      </c>
      <c r="H57">
        <v>10</v>
      </c>
      <c r="I57" t="s">
        <v>8</v>
      </c>
      <c r="J57">
        <v>197</v>
      </c>
      <c r="K57">
        <v>3.5000000000000003E-2</v>
      </c>
      <c r="L57">
        <v>0.02</v>
      </c>
      <c r="M57">
        <v>3.5000000000000003E-2</v>
      </c>
      <c r="N57">
        <v>3.5000000000000003E-2</v>
      </c>
      <c r="O57" t="s">
        <v>8</v>
      </c>
      <c r="P57" t="s">
        <v>186</v>
      </c>
      <c r="Q57">
        <v>4.9992999999999999</v>
      </c>
      <c r="R57" t="s">
        <v>25</v>
      </c>
      <c r="S57" t="s">
        <v>180</v>
      </c>
      <c r="T57" t="s">
        <v>184</v>
      </c>
      <c r="U57" t="s">
        <v>25</v>
      </c>
      <c r="V57" t="s">
        <v>30</v>
      </c>
      <c r="W57" t="s">
        <v>32</v>
      </c>
      <c r="X57" t="s">
        <v>184</v>
      </c>
      <c r="Y57" t="s">
        <v>184</v>
      </c>
      <c r="Z57" t="str">
        <f t="shared" si="1"/>
        <v>Compress 6000 14t AWB</v>
      </c>
      <c r="AA57" t="s">
        <v>8</v>
      </c>
      <c r="AB57" t="s">
        <v>104</v>
      </c>
      <c r="AC57" t="s">
        <v>6</v>
      </c>
      <c r="AD57" t="s">
        <v>8</v>
      </c>
      <c r="AE57">
        <f t="shared" si="2"/>
        <v>10</v>
      </c>
      <c r="AF57" t="s">
        <v>105</v>
      </c>
      <c r="AG57" t="s">
        <v>184</v>
      </c>
      <c r="AH57" t="s">
        <v>187</v>
      </c>
      <c r="AI57" t="s">
        <v>184</v>
      </c>
      <c r="AJ57" t="s">
        <v>184</v>
      </c>
      <c r="AK57" t="s">
        <v>184</v>
      </c>
      <c r="AL57" t="s">
        <v>184</v>
      </c>
      <c r="AM57" t="s">
        <v>25</v>
      </c>
      <c r="AN57" t="s">
        <v>25</v>
      </c>
      <c r="AP57" t="s">
        <v>8</v>
      </c>
      <c r="AR57" t="s">
        <v>25</v>
      </c>
      <c r="AS57" t="s">
        <v>111</v>
      </c>
      <c r="AT57" t="s">
        <v>107</v>
      </c>
      <c r="AU57" t="s">
        <v>25</v>
      </c>
      <c r="AV57">
        <v>0.23</v>
      </c>
    </row>
    <row r="58" spans="1:48" x14ac:dyDescent="0.2">
      <c r="A58" t="s">
        <v>166</v>
      </c>
      <c r="B58" t="s">
        <v>1</v>
      </c>
      <c r="C58" t="s">
        <v>104</v>
      </c>
      <c r="D58" t="s">
        <v>6</v>
      </c>
      <c r="E58" t="s">
        <v>8</v>
      </c>
      <c r="F58" t="s">
        <v>12</v>
      </c>
      <c r="G58" t="s">
        <v>8</v>
      </c>
      <c r="H58">
        <v>4</v>
      </c>
      <c r="I58" t="s">
        <v>8</v>
      </c>
      <c r="J58">
        <v>197</v>
      </c>
      <c r="K58">
        <v>1.7000000000000001E-2</v>
      </c>
      <c r="L58">
        <v>1.7000000000000001E-2</v>
      </c>
      <c r="M58">
        <v>1.7000000000000001E-2</v>
      </c>
      <c r="N58">
        <v>2.5999999999999999E-2</v>
      </c>
      <c r="O58" t="s">
        <v>8</v>
      </c>
      <c r="P58" t="s">
        <v>186</v>
      </c>
      <c r="Q58">
        <v>5.0155000000000003</v>
      </c>
      <c r="R58" t="s">
        <v>25</v>
      </c>
      <c r="S58" t="s">
        <v>180</v>
      </c>
      <c r="T58" t="s">
        <v>184</v>
      </c>
      <c r="U58" t="s">
        <v>25</v>
      </c>
      <c r="V58" t="s">
        <v>30</v>
      </c>
      <c r="W58" t="s">
        <v>32</v>
      </c>
      <c r="X58" t="s">
        <v>184</v>
      </c>
      <c r="Y58" t="s">
        <v>184</v>
      </c>
      <c r="Z58" t="str">
        <f t="shared" si="1"/>
        <v>Compress 6000  4 AWM</v>
      </c>
      <c r="AA58" t="s">
        <v>8</v>
      </c>
      <c r="AB58" t="s">
        <v>104</v>
      </c>
      <c r="AC58" t="s">
        <v>6</v>
      </c>
      <c r="AD58" t="s">
        <v>8</v>
      </c>
      <c r="AE58">
        <f t="shared" si="2"/>
        <v>4</v>
      </c>
      <c r="AF58" t="s">
        <v>109</v>
      </c>
      <c r="AG58" t="s">
        <v>25</v>
      </c>
      <c r="AH58" t="s">
        <v>40</v>
      </c>
      <c r="AI58" t="s">
        <v>25</v>
      </c>
      <c r="AJ58" t="s">
        <v>43</v>
      </c>
      <c r="AK58" t="s">
        <v>25</v>
      </c>
      <c r="AL58" s="1">
        <v>101</v>
      </c>
      <c r="AM58" t="s">
        <v>25</v>
      </c>
      <c r="AN58" t="s">
        <v>25</v>
      </c>
      <c r="AP58" t="s">
        <v>8</v>
      </c>
      <c r="AR58" t="s">
        <v>25</v>
      </c>
      <c r="AS58" t="s">
        <v>106</v>
      </c>
      <c r="AT58" t="s">
        <v>107</v>
      </c>
      <c r="AU58" t="s">
        <v>25</v>
      </c>
      <c r="AV58">
        <v>0.23</v>
      </c>
    </row>
    <row r="59" spans="1:48" x14ac:dyDescent="0.2">
      <c r="A59" t="s">
        <v>167</v>
      </c>
      <c r="B59" t="s">
        <v>1</v>
      </c>
      <c r="C59" t="s">
        <v>104</v>
      </c>
      <c r="D59" t="s">
        <v>6</v>
      </c>
      <c r="E59" t="s">
        <v>8</v>
      </c>
      <c r="F59" t="s">
        <v>12</v>
      </c>
      <c r="G59" t="s">
        <v>8</v>
      </c>
      <c r="H59">
        <v>5</v>
      </c>
      <c r="I59" t="s">
        <v>8</v>
      </c>
      <c r="J59">
        <v>203</v>
      </c>
      <c r="K59">
        <v>1.7000000000000001E-2</v>
      </c>
      <c r="L59">
        <v>1.7000000000000001E-2</v>
      </c>
      <c r="M59">
        <v>1.7000000000000001E-2</v>
      </c>
      <c r="N59">
        <v>0.03</v>
      </c>
      <c r="O59" t="s">
        <v>8</v>
      </c>
      <c r="P59" t="s">
        <v>186</v>
      </c>
      <c r="Q59">
        <v>5.1589999999999998</v>
      </c>
      <c r="R59" t="s">
        <v>25</v>
      </c>
      <c r="S59" t="s">
        <v>180</v>
      </c>
      <c r="T59" t="s">
        <v>184</v>
      </c>
      <c r="U59" t="s">
        <v>25</v>
      </c>
      <c r="V59" t="s">
        <v>30</v>
      </c>
      <c r="W59" t="s">
        <v>32</v>
      </c>
      <c r="X59" t="s">
        <v>184</v>
      </c>
      <c r="Y59" t="s">
        <v>184</v>
      </c>
      <c r="Z59" t="str">
        <f t="shared" si="1"/>
        <v>Compress 6000  6 AWM</v>
      </c>
      <c r="AA59" t="s">
        <v>8</v>
      </c>
      <c r="AB59" t="s">
        <v>104</v>
      </c>
      <c r="AC59" t="s">
        <v>6</v>
      </c>
      <c r="AD59" t="s">
        <v>8</v>
      </c>
      <c r="AE59">
        <f t="shared" si="2"/>
        <v>5</v>
      </c>
      <c r="AF59" t="s">
        <v>109</v>
      </c>
      <c r="AG59" t="s">
        <v>25</v>
      </c>
      <c r="AH59" t="s">
        <v>40</v>
      </c>
      <c r="AI59" t="s">
        <v>25</v>
      </c>
      <c r="AJ59" t="s">
        <v>43</v>
      </c>
      <c r="AK59" t="s">
        <v>25</v>
      </c>
      <c r="AL59" s="1">
        <v>101</v>
      </c>
      <c r="AM59" t="s">
        <v>25</v>
      </c>
      <c r="AN59" t="s">
        <v>25</v>
      </c>
      <c r="AP59" t="s">
        <v>8</v>
      </c>
      <c r="AR59" t="s">
        <v>25</v>
      </c>
      <c r="AS59" t="s">
        <v>106</v>
      </c>
      <c r="AT59" t="s">
        <v>107</v>
      </c>
      <c r="AU59" t="s">
        <v>25</v>
      </c>
      <c r="AV59">
        <v>0.23</v>
      </c>
    </row>
    <row r="60" spans="1:48" x14ac:dyDescent="0.2">
      <c r="A60" t="s">
        <v>168</v>
      </c>
      <c r="B60" t="s">
        <v>1</v>
      </c>
      <c r="C60" t="s">
        <v>104</v>
      </c>
      <c r="D60" t="s">
        <v>6</v>
      </c>
      <c r="E60" t="s">
        <v>8</v>
      </c>
      <c r="F60" t="s">
        <v>12</v>
      </c>
      <c r="G60" t="s">
        <v>8</v>
      </c>
      <c r="H60">
        <v>6</v>
      </c>
      <c r="I60" t="s">
        <v>8</v>
      </c>
      <c r="J60">
        <v>199</v>
      </c>
      <c r="K60">
        <v>1.7000000000000001E-2</v>
      </c>
      <c r="L60">
        <v>1.7000000000000001E-2</v>
      </c>
      <c r="M60">
        <v>1.7000000000000001E-2</v>
      </c>
      <c r="N60">
        <v>0.03</v>
      </c>
      <c r="O60" t="s">
        <v>8</v>
      </c>
      <c r="P60" t="s">
        <v>186</v>
      </c>
      <c r="Q60">
        <v>5.0547000000000004</v>
      </c>
      <c r="R60" t="s">
        <v>25</v>
      </c>
      <c r="S60" t="s">
        <v>180</v>
      </c>
      <c r="T60" t="s">
        <v>184</v>
      </c>
      <c r="U60" t="s">
        <v>25</v>
      </c>
      <c r="V60" t="s">
        <v>30</v>
      </c>
      <c r="W60" t="s">
        <v>32</v>
      </c>
      <c r="X60" t="s">
        <v>184</v>
      </c>
      <c r="Y60" t="s">
        <v>184</v>
      </c>
      <c r="Z60" t="str">
        <f t="shared" si="1"/>
        <v>Compress 6000  8 AWM</v>
      </c>
      <c r="AA60" t="s">
        <v>8</v>
      </c>
      <c r="AB60" t="s">
        <v>104</v>
      </c>
      <c r="AC60" t="s">
        <v>6</v>
      </c>
      <c r="AD60" t="s">
        <v>8</v>
      </c>
      <c r="AE60">
        <f t="shared" si="2"/>
        <v>6</v>
      </c>
      <c r="AF60" t="s">
        <v>109</v>
      </c>
      <c r="AG60" t="s">
        <v>25</v>
      </c>
      <c r="AH60" t="s">
        <v>40</v>
      </c>
      <c r="AI60" t="s">
        <v>25</v>
      </c>
      <c r="AJ60" t="s">
        <v>43</v>
      </c>
      <c r="AK60" t="s">
        <v>25</v>
      </c>
      <c r="AL60" s="1">
        <v>101</v>
      </c>
      <c r="AM60" t="s">
        <v>25</v>
      </c>
      <c r="AN60" t="s">
        <v>25</v>
      </c>
      <c r="AP60" t="s">
        <v>8</v>
      </c>
      <c r="AR60" t="s">
        <v>25</v>
      </c>
      <c r="AS60" t="s">
        <v>106</v>
      </c>
      <c r="AT60" t="s">
        <v>107</v>
      </c>
      <c r="AU60" t="s">
        <v>25</v>
      </c>
      <c r="AV60">
        <v>0.23</v>
      </c>
    </row>
    <row r="61" spans="1:48" x14ac:dyDescent="0.2">
      <c r="A61" t="s">
        <v>169</v>
      </c>
      <c r="B61" t="s">
        <v>1</v>
      </c>
      <c r="C61" t="s">
        <v>104</v>
      </c>
      <c r="D61" t="s">
        <v>6</v>
      </c>
      <c r="E61" t="s">
        <v>8</v>
      </c>
      <c r="F61" t="s">
        <v>12</v>
      </c>
      <c r="G61" t="s">
        <v>8</v>
      </c>
      <c r="H61">
        <v>9</v>
      </c>
      <c r="I61" t="s">
        <v>8</v>
      </c>
      <c r="J61">
        <v>202</v>
      </c>
      <c r="K61">
        <v>3.5000000000000003E-2</v>
      </c>
      <c r="L61">
        <v>0.02</v>
      </c>
      <c r="M61">
        <v>3.5000000000000003E-2</v>
      </c>
      <c r="N61">
        <v>3.5000000000000003E-2</v>
      </c>
      <c r="O61" t="s">
        <v>8</v>
      </c>
      <c r="P61" t="s">
        <v>186</v>
      </c>
      <c r="Q61">
        <v>5.125</v>
      </c>
      <c r="R61" t="s">
        <v>25</v>
      </c>
      <c r="S61" t="s">
        <v>180</v>
      </c>
      <c r="T61" t="s">
        <v>184</v>
      </c>
      <c r="U61" t="s">
        <v>25</v>
      </c>
      <c r="V61" t="s">
        <v>30</v>
      </c>
      <c r="W61" t="s">
        <v>32</v>
      </c>
      <c r="X61" t="s">
        <v>184</v>
      </c>
      <c r="Y61" t="s">
        <v>184</v>
      </c>
      <c r="Z61" t="str">
        <f t="shared" si="1"/>
        <v>Compress 6000 11s AWM</v>
      </c>
      <c r="AA61" t="s">
        <v>8</v>
      </c>
      <c r="AB61" t="s">
        <v>104</v>
      </c>
      <c r="AC61" t="s">
        <v>6</v>
      </c>
      <c r="AD61" t="s">
        <v>8</v>
      </c>
      <c r="AE61">
        <f t="shared" si="2"/>
        <v>9</v>
      </c>
      <c r="AF61" t="s">
        <v>109</v>
      </c>
      <c r="AG61" t="s">
        <v>25</v>
      </c>
      <c r="AH61" t="s">
        <v>40</v>
      </c>
      <c r="AI61" t="s">
        <v>25</v>
      </c>
      <c r="AJ61" t="s">
        <v>43</v>
      </c>
      <c r="AK61" t="s">
        <v>25</v>
      </c>
      <c r="AL61" s="1">
        <v>91</v>
      </c>
      <c r="AM61" t="s">
        <v>25</v>
      </c>
      <c r="AN61" t="s">
        <v>25</v>
      </c>
      <c r="AP61" t="s">
        <v>8</v>
      </c>
      <c r="AR61" t="s">
        <v>25</v>
      </c>
      <c r="AS61" t="s">
        <v>108</v>
      </c>
      <c r="AT61" t="s">
        <v>107</v>
      </c>
      <c r="AU61" t="s">
        <v>25</v>
      </c>
      <c r="AV61">
        <v>0.23</v>
      </c>
    </row>
    <row r="62" spans="1:48" x14ac:dyDescent="0.2">
      <c r="A62" t="s">
        <v>170</v>
      </c>
      <c r="B62" t="s">
        <v>1</v>
      </c>
      <c r="C62" t="s">
        <v>104</v>
      </c>
      <c r="D62" t="s">
        <v>6</v>
      </c>
      <c r="E62" t="s">
        <v>8</v>
      </c>
      <c r="F62" t="s">
        <v>12</v>
      </c>
      <c r="G62" t="s">
        <v>8</v>
      </c>
      <c r="H62">
        <v>9</v>
      </c>
      <c r="I62" t="s">
        <v>8</v>
      </c>
      <c r="J62">
        <v>202</v>
      </c>
      <c r="K62">
        <v>3.5000000000000003E-2</v>
      </c>
      <c r="L62">
        <v>0.02</v>
      </c>
      <c r="M62">
        <v>3.5000000000000003E-2</v>
      </c>
      <c r="N62">
        <v>3.5000000000000003E-2</v>
      </c>
      <c r="O62" t="s">
        <v>8</v>
      </c>
      <c r="P62" t="s">
        <v>186</v>
      </c>
      <c r="Q62">
        <v>5.125</v>
      </c>
      <c r="R62" t="s">
        <v>25</v>
      </c>
      <c r="S62" t="s">
        <v>180</v>
      </c>
      <c r="T62" t="s">
        <v>184</v>
      </c>
      <c r="U62" t="s">
        <v>25</v>
      </c>
      <c r="V62" t="s">
        <v>30</v>
      </c>
      <c r="W62" t="s">
        <v>32</v>
      </c>
      <c r="X62" t="s">
        <v>184</v>
      </c>
      <c r="Y62" t="s">
        <v>184</v>
      </c>
      <c r="Z62" t="str">
        <f t="shared" si="1"/>
        <v>Compress 6000  11t AWM</v>
      </c>
      <c r="AA62" t="s">
        <v>8</v>
      </c>
      <c r="AB62" t="s">
        <v>104</v>
      </c>
      <c r="AC62" t="s">
        <v>6</v>
      </c>
      <c r="AD62" t="s">
        <v>8</v>
      </c>
      <c r="AE62">
        <f t="shared" si="2"/>
        <v>9</v>
      </c>
      <c r="AF62" t="s">
        <v>109</v>
      </c>
      <c r="AG62" t="s">
        <v>25</v>
      </c>
      <c r="AH62" t="s">
        <v>40</v>
      </c>
      <c r="AI62" t="s">
        <v>25</v>
      </c>
      <c r="AJ62" t="s">
        <v>43</v>
      </c>
      <c r="AK62" t="s">
        <v>25</v>
      </c>
      <c r="AL62" s="1">
        <v>91</v>
      </c>
      <c r="AM62" t="s">
        <v>25</v>
      </c>
      <c r="AN62" t="s">
        <v>25</v>
      </c>
      <c r="AP62" t="s">
        <v>8</v>
      </c>
      <c r="AR62" t="s">
        <v>25</v>
      </c>
      <c r="AS62" t="s">
        <v>108</v>
      </c>
      <c r="AT62" t="s">
        <v>107</v>
      </c>
      <c r="AU62" t="s">
        <v>25</v>
      </c>
      <c r="AV62">
        <v>0.23</v>
      </c>
    </row>
    <row r="63" spans="1:48" x14ac:dyDescent="0.2">
      <c r="A63" t="s">
        <v>3</v>
      </c>
      <c r="B63" t="s">
        <v>1</v>
      </c>
      <c r="C63" t="s">
        <v>104</v>
      </c>
      <c r="D63" t="s">
        <v>6</v>
      </c>
      <c r="E63" t="s">
        <v>8</v>
      </c>
      <c r="F63" t="s">
        <v>12</v>
      </c>
      <c r="G63" t="s">
        <v>8</v>
      </c>
      <c r="H63">
        <v>10</v>
      </c>
      <c r="I63" t="s">
        <v>8</v>
      </c>
      <c r="J63">
        <v>197</v>
      </c>
      <c r="K63">
        <v>3.5000000000000003E-2</v>
      </c>
      <c r="L63">
        <v>0.02</v>
      </c>
      <c r="M63">
        <v>3.5000000000000003E-2</v>
      </c>
      <c r="N63">
        <v>3.5000000000000003E-2</v>
      </c>
      <c r="O63" t="s">
        <v>8</v>
      </c>
      <c r="P63" t="s">
        <v>186</v>
      </c>
      <c r="Q63">
        <v>4.9992999999999999</v>
      </c>
      <c r="R63" t="s">
        <v>25</v>
      </c>
      <c r="S63" t="s">
        <v>180</v>
      </c>
      <c r="T63" t="s">
        <v>184</v>
      </c>
      <c r="U63" t="s">
        <v>25</v>
      </c>
      <c r="V63" t="s">
        <v>30</v>
      </c>
      <c r="W63" t="s">
        <v>32</v>
      </c>
      <c r="X63" t="s">
        <v>184</v>
      </c>
      <c r="Y63" t="s">
        <v>184</v>
      </c>
      <c r="Z63" t="str">
        <f t="shared" si="1"/>
        <v>Compress 6000 14t AWM</v>
      </c>
      <c r="AA63" t="s">
        <v>8</v>
      </c>
      <c r="AB63" t="s">
        <v>104</v>
      </c>
      <c r="AC63" t="s">
        <v>6</v>
      </c>
      <c r="AD63" t="s">
        <v>8</v>
      </c>
      <c r="AE63">
        <f t="shared" si="2"/>
        <v>10</v>
      </c>
      <c r="AF63" t="s">
        <v>109</v>
      </c>
      <c r="AG63" t="s">
        <v>25</v>
      </c>
      <c r="AH63" t="s">
        <v>40</v>
      </c>
      <c r="AI63" t="s">
        <v>25</v>
      </c>
      <c r="AJ63" t="s">
        <v>43</v>
      </c>
      <c r="AK63" t="s">
        <v>25</v>
      </c>
      <c r="AL63" s="1">
        <v>91</v>
      </c>
      <c r="AM63" t="s">
        <v>25</v>
      </c>
      <c r="AN63" t="s">
        <v>25</v>
      </c>
      <c r="AP63" t="s">
        <v>8</v>
      </c>
      <c r="AR63" t="s">
        <v>25</v>
      </c>
      <c r="AS63" t="s">
        <v>108</v>
      </c>
      <c r="AT63" t="s">
        <v>107</v>
      </c>
      <c r="AU63" t="s">
        <v>25</v>
      </c>
      <c r="AV63">
        <v>0.23</v>
      </c>
    </row>
    <row r="64" spans="1:48" x14ac:dyDescent="0.2">
      <c r="A64" t="s">
        <v>171</v>
      </c>
      <c r="B64" t="s">
        <v>1</v>
      </c>
      <c r="C64" t="s">
        <v>104</v>
      </c>
      <c r="D64" t="s">
        <v>6</v>
      </c>
      <c r="E64" t="s">
        <v>8</v>
      </c>
      <c r="F64" t="s">
        <v>12</v>
      </c>
      <c r="G64" t="s">
        <v>8</v>
      </c>
      <c r="H64">
        <v>4</v>
      </c>
      <c r="I64" t="s">
        <v>8</v>
      </c>
      <c r="J64">
        <v>197</v>
      </c>
      <c r="K64">
        <v>1.7000000000000001E-2</v>
      </c>
      <c r="L64">
        <v>1.7000000000000001E-2</v>
      </c>
      <c r="M64">
        <v>1.7000000000000001E-2</v>
      </c>
      <c r="N64">
        <v>2.5999999999999999E-2</v>
      </c>
      <c r="O64" t="s">
        <v>8</v>
      </c>
      <c r="P64" t="s">
        <v>186</v>
      </c>
      <c r="Q64">
        <v>5.0155000000000003</v>
      </c>
      <c r="R64" t="s">
        <v>25</v>
      </c>
      <c r="S64" t="s">
        <v>180</v>
      </c>
      <c r="T64" t="s">
        <v>184</v>
      </c>
      <c r="U64" t="s">
        <v>25</v>
      </c>
      <c r="V64" t="s">
        <v>30</v>
      </c>
      <c r="W64" t="s">
        <v>32</v>
      </c>
      <c r="X64" t="s">
        <v>184</v>
      </c>
      <c r="Y64" t="s">
        <v>184</v>
      </c>
      <c r="Z64" t="str">
        <f t="shared" si="1"/>
        <v>Compress 6000  4 AWMS</v>
      </c>
      <c r="AA64" t="s">
        <v>8</v>
      </c>
      <c r="AB64" t="s">
        <v>104</v>
      </c>
      <c r="AC64" t="s">
        <v>6</v>
      </c>
      <c r="AD64" t="s">
        <v>8</v>
      </c>
      <c r="AE64">
        <f t="shared" si="2"/>
        <v>4</v>
      </c>
      <c r="AF64" t="s">
        <v>109</v>
      </c>
      <c r="AG64" t="s">
        <v>25</v>
      </c>
      <c r="AH64" t="s">
        <v>110</v>
      </c>
      <c r="AI64" t="s">
        <v>25</v>
      </c>
      <c r="AJ64" t="s">
        <v>43</v>
      </c>
      <c r="AK64" t="s">
        <v>25</v>
      </c>
      <c r="AL64" s="1">
        <v>101</v>
      </c>
      <c r="AM64" t="s">
        <v>25</v>
      </c>
      <c r="AN64" t="s">
        <v>25</v>
      </c>
      <c r="AP64" t="s">
        <v>8</v>
      </c>
      <c r="AR64" t="s">
        <v>25</v>
      </c>
      <c r="AS64" t="s">
        <v>108</v>
      </c>
      <c r="AT64" t="s">
        <v>107</v>
      </c>
      <c r="AU64" t="s">
        <v>25</v>
      </c>
      <c r="AV64">
        <v>0.23</v>
      </c>
    </row>
    <row r="65" spans="1:48" x14ac:dyDescent="0.2">
      <c r="A65" t="s">
        <v>172</v>
      </c>
      <c r="B65" t="s">
        <v>1</v>
      </c>
      <c r="C65" t="s">
        <v>104</v>
      </c>
      <c r="D65" t="s">
        <v>6</v>
      </c>
      <c r="E65" t="s">
        <v>8</v>
      </c>
      <c r="F65" t="s">
        <v>12</v>
      </c>
      <c r="G65" t="s">
        <v>8</v>
      </c>
      <c r="H65">
        <v>5</v>
      </c>
      <c r="I65" t="s">
        <v>8</v>
      </c>
      <c r="J65">
        <v>203</v>
      </c>
      <c r="K65">
        <v>1.7000000000000001E-2</v>
      </c>
      <c r="L65">
        <v>1.7000000000000001E-2</v>
      </c>
      <c r="M65">
        <v>1.7000000000000001E-2</v>
      </c>
      <c r="N65">
        <v>0.03</v>
      </c>
      <c r="O65" t="s">
        <v>8</v>
      </c>
      <c r="P65" t="s">
        <v>186</v>
      </c>
      <c r="Q65">
        <v>5.1589999999999998</v>
      </c>
      <c r="R65" t="s">
        <v>25</v>
      </c>
      <c r="S65" t="s">
        <v>180</v>
      </c>
      <c r="T65" t="s">
        <v>184</v>
      </c>
      <c r="U65" t="s">
        <v>25</v>
      </c>
      <c r="V65" t="s">
        <v>30</v>
      </c>
      <c r="W65" t="s">
        <v>32</v>
      </c>
      <c r="X65" t="s">
        <v>184</v>
      </c>
      <c r="Y65" t="s">
        <v>184</v>
      </c>
      <c r="Z65" t="str">
        <f t="shared" si="1"/>
        <v>Compress 6000  6 AWMS</v>
      </c>
      <c r="AA65" t="s">
        <v>8</v>
      </c>
      <c r="AB65" t="s">
        <v>104</v>
      </c>
      <c r="AC65" t="s">
        <v>6</v>
      </c>
      <c r="AD65" t="s">
        <v>8</v>
      </c>
      <c r="AE65">
        <f t="shared" si="2"/>
        <v>5</v>
      </c>
      <c r="AF65" t="s">
        <v>109</v>
      </c>
      <c r="AG65" t="s">
        <v>25</v>
      </c>
      <c r="AH65" t="s">
        <v>110</v>
      </c>
      <c r="AI65" t="s">
        <v>25</v>
      </c>
      <c r="AJ65" t="s">
        <v>43</v>
      </c>
      <c r="AK65" t="s">
        <v>25</v>
      </c>
      <c r="AL65" s="1">
        <v>101</v>
      </c>
      <c r="AM65" t="s">
        <v>25</v>
      </c>
      <c r="AN65" t="s">
        <v>25</v>
      </c>
      <c r="AP65" t="s">
        <v>8</v>
      </c>
      <c r="AR65" t="s">
        <v>25</v>
      </c>
      <c r="AS65" t="s">
        <v>108</v>
      </c>
      <c r="AT65" t="s">
        <v>107</v>
      </c>
      <c r="AU65" t="s">
        <v>25</v>
      </c>
      <c r="AV65">
        <v>0.23</v>
      </c>
    </row>
    <row r="66" spans="1:48" x14ac:dyDescent="0.2">
      <c r="A66" t="s">
        <v>173</v>
      </c>
      <c r="B66" t="s">
        <v>1</v>
      </c>
      <c r="C66" t="s">
        <v>104</v>
      </c>
      <c r="D66" t="s">
        <v>6</v>
      </c>
      <c r="E66" t="s">
        <v>8</v>
      </c>
      <c r="F66" t="s">
        <v>12</v>
      </c>
      <c r="G66" t="s">
        <v>8</v>
      </c>
      <c r="H66">
        <v>6</v>
      </c>
      <c r="I66" t="s">
        <v>8</v>
      </c>
      <c r="J66">
        <v>199</v>
      </c>
      <c r="K66">
        <v>1.7000000000000001E-2</v>
      </c>
      <c r="L66">
        <v>1.7000000000000001E-2</v>
      </c>
      <c r="M66">
        <v>1.7000000000000001E-2</v>
      </c>
      <c r="N66">
        <v>0.03</v>
      </c>
      <c r="O66" t="s">
        <v>8</v>
      </c>
      <c r="P66" t="s">
        <v>186</v>
      </c>
      <c r="Q66">
        <v>5.0547000000000004</v>
      </c>
      <c r="R66" t="s">
        <v>25</v>
      </c>
      <c r="S66" t="s">
        <v>180</v>
      </c>
      <c r="T66" t="s">
        <v>184</v>
      </c>
      <c r="U66" t="s">
        <v>25</v>
      </c>
      <c r="V66" t="s">
        <v>30</v>
      </c>
      <c r="W66" t="s">
        <v>32</v>
      </c>
      <c r="X66" t="s">
        <v>184</v>
      </c>
      <c r="Y66" t="s">
        <v>184</v>
      </c>
      <c r="Z66" t="str">
        <f t="shared" si="1"/>
        <v>Compress 6000  8 AWMS</v>
      </c>
      <c r="AA66" t="s">
        <v>8</v>
      </c>
      <c r="AB66" t="s">
        <v>104</v>
      </c>
      <c r="AC66" t="s">
        <v>6</v>
      </c>
      <c r="AD66" t="s">
        <v>8</v>
      </c>
      <c r="AE66">
        <f t="shared" si="2"/>
        <v>6</v>
      </c>
      <c r="AF66" t="s">
        <v>109</v>
      </c>
      <c r="AG66" t="s">
        <v>25</v>
      </c>
      <c r="AH66" t="s">
        <v>110</v>
      </c>
      <c r="AI66" t="s">
        <v>25</v>
      </c>
      <c r="AJ66" t="s">
        <v>43</v>
      </c>
      <c r="AK66" t="s">
        <v>25</v>
      </c>
      <c r="AL66" s="1">
        <v>101</v>
      </c>
      <c r="AM66" t="s">
        <v>25</v>
      </c>
      <c r="AN66" t="s">
        <v>25</v>
      </c>
      <c r="AP66" t="s">
        <v>8</v>
      </c>
      <c r="AR66" t="s">
        <v>25</v>
      </c>
      <c r="AS66" t="s">
        <v>108</v>
      </c>
      <c r="AT66" t="s">
        <v>107</v>
      </c>
      <c r="AU66" t="s">
        <v>25</v>
      </c>
      <c r="AV66">
        <v>0.23</v>
      </c>
    </row>
    <row r="67" spans="1:48" x14ac:dyDescent="0.2">
      <c r="A67" t="s">
        <v>174</v>
      </c>
      <c r="B67" t="s">
        <v>1</v>
      </c>
      <c r="C67" t="s">
        <v>104</v>
      </c>
      <c r="D67" t="s">
        <v>6</v>
      </c>
      <c r="E67" t="s">
        <v>8</v>
      </c>
      <c r="F67" t="s">
        <v>12</v>
      </c>
      <c r="G67" t="s">
        <v>8</v>
      </c>
      <c r="H67">
        <v>9</v>
      </c>
      <c r="I67" t="s">
        <v>8</v>
      </c>
      <c r="J67">
        <v>202</v>
      </c>
      <c r="K67">
        <v>3.5000000000000003E-2</v>
      </c>
      <c r="L67">
        <v>0.02</v>
      </c>
      <c r="M67">
        <v>3.5000000000000003E-2</v>
      </c>
      <c r="N67">
        <v>3.5000000000000003E-2</v>
      </c>
      <c r="O67" t="s">
        <v>8</v>
      </c>
      <c r="P67" t="s">
        <v>186</v>
      </c>
      <c r="Q67">
        <v>5.125</v>
      </c>
      <c r="R67" t="s">
        <v>25</v>
      </c>
      <c r="S67" t="s">
        <v>180</v>
      </c>
      <c r="T67" t="s">
        <v>184</v>
      </c>
      <c r="U67" t="s">
        <v>25</v>
      </c>
      <c r="V67" t="s">
        <v>30</v>
      </c>
      <c r="W67" t="s">
        <v>32</v>
      </c>
      <c r="X67" t="s">
        <v>184</v>
      </c>
      <c r="Y67" t="s">
        <v>184</v>
      </c>
      <c r="Z67" t="str">
        <f t="shared" si="1"/>
        <v>Compress 6000 11s AWMS</v>
      </c>
      <c r="AA67" t="s">
        <v>8</v>
      </c>
      <c r="AB67" t="s">
        <v>104</v>
      </c>
      <c r="AC67" t="s">
        <v>6</v>
      </c>
      <c r="AD67" t="s">
        <v>8</v>
      </c>
      <c r="AE67">
        <f t="shared" si="2"/>
        <v>9</v>
      </c>
      <c r="AF67" t="s">
        <v>109</v>
      </c>
      <c r="AG67" t="s">
        <v>25</v>
      </c>
      <c r="AH67" t="s">
        <v>110</v>
      </c>
      <c r="AI67" t="s">
        <v>25</v>
      </c>
      <c r="AJ67" t="s">
        <v>43</v>
      </c>
      <c r="AK67" t="s">
        <v>25</v>
      </c>
      <c r="AL67" s="1">
        <v>91</v>
      </c>
      <c r="AM67" t="s">
        <v>25</v>
      </c>
      <c r="AN67" t="s">
        <v>25</v>
      </c>
      <c r="AP67" t="s">
        <v>8</v>
      </c>
      <c r="AR67" t="s">
        <v>25</v>
      </c>
      <c r="AS67" t="s">
        <v>108</v>
      </c>
      <c r="AT67" t="s">
        <v>107</v>
      </c>
      <c r="AU67" t="s">
        <v>25</v>
      </c>
      <c r="AV67">
        <v>0.23</v>
      </c>
    </row>
    <row r="68" spans="1:48" x14ac:dyDescent="0.2">
      <c r="A68" t="s">
        <v>175</v>
      </c>
      <c r="B68" t="s">
        <v>1</v>
      </c>
      <c r="C68" t="s">
        <v>104</v>
      </c>
      <c r="D68" t="s">
        <v>6</v>
      </c>
      <c r="E68" t="s">
        <v>8</v>
      </c>
      <c r="F68" t="s">
        <v>12</v>
      </c>
      <c r="G68" t="s">
        <v>8</v>
      </c>
      <c r="H68">
        <v>9</v>
      </c>
      <c r="I68" t="s">
        <v>8</v>
      </c>
      <c r="J68">
        <v>202</v>
      </c>
      <c r="K68">
        <v>3.5000000000000003E-2</v>
      </c>
      <c r="L68">
        <v>0.02</v>
      </c>
      <c r="M68">
        <v>3.5000000000000003E-2</v>
      </c>
      <c r="N68">
        <v>3.5000000000000003E-2</v>
      </c>
      <c r="O68" t="s">
        <v>8</v>
      </c>
      <c r="P68" t="s">
        <v>186</v>
      </c>
      <c r="Q68">
        <v>5.125</v>
      </c>
      <c r="R68" t="s">
        <v>25</v>
      </c>
      <c r="S68" t="s">
        <v>180</v>
      </c>
      <c r="T68" t="s">
        <v>184</v>
      </c>
      <c r="U68" t="s">
        <v>25</v>
      </c>
      <c r="V68" t="s">
        <v>30</v>
      </c>
      <c r="W68" t="s">
        <v>32</v>
      </c>
      <c r="X68" t="s">
        <v>184</v>
      </c>
      <c r="Y68" t="s">
        <v>184</v>
      </c>
      <c r="Z68" t="str">
        <f t="shared" si="1"/>
        <v>Compress 6000  11t AWMS</v>
      </c>
      <c r="AA68" t="s">
        <v>8</v>
      </c>
      <c r="AB68" t="s">
        <v>104</v>
      </c>
      <c r="AC68" t="s">
        <v>6</v>
      </c>
      <c r="AD68" t="s">
        <v>8</v>
      </c>
      <c r="AE68">
        <f t="shared" si="2"/>
        <v>9</v>
      </c>
      <c r="AF68" t="s">
        <v>109</v>
      </c>
      <c r="AG68" t="s">
        <v>25</v>
      </c>
      <c r="AH68" t="s">
        <v>110</v>
      </c>
      <c r="AI68" t="s">
        <v>25</v>
      </c>
      <c r="AJ68" t="s">
        <v>43</v>
      </c>
      <c r="AK68" t="s">
        <v>25</v>
      </c>
      <c r="AL68" s="1">
        <v>91</v>
      </c>
      <c r="AM68" t="s">
        <v>25</v>
      </c>
      <c r="AN68" t="s">
        <v>25</v>
      </c>
      <c r="AP68" t="s">
        <v>8</v>
      </c>
      <c r="AR68" t="s">
        <v>25</v>
      </c>
      <c r="AS68" t="s">
        <v>108</v>
      </c>
      <c r="AT68" t="s">
        <v>107</v>
      </c>
      <c r="AU68" t="s">
        <v>25</v>
      </c>
      <c r="AV68">
        <v>0.23</v>
      </c>
    </row>
    <row r="69" spans="1:48" x14ac:dyDescent="0.2">
      <c r="A69" t="s">
        <v>176</v>
      </c>
      <c r="B69" t="s">
        <v>1</v>
      </c>
      <c r="C69" t="s">
        <v>104</v>
      </c>
      <c r="D69" t="s">
        <v>6</v>
      </c>
      <c r="E69" t="s">
        <v>8</v>
      </c>
      <c r="F69" t="s">
        <v>12</v>
      </c>
      <c r="G69" t="s">
        <v>8</v>
      </c>
      <c r="H69">
        <v>10</v>
      </c>
      <c r="I69" t="s">
        <v>8</v>
      </c>
      <c r="J69">
        <v>197</v>
      </c>
      <c r="K69">
        <v>3.5000000000000003E-2</v>
      </c>
      <c r="L69">
        <v>0.02</v>
      </c>
      <c r="M69">
        <v>3.5000000000000003E-2</v>
      </c>
      <c r="N69">
        <v>3.5000000000000003E-2</v>
      </c>
      <c r="O69" t="s">
        <v>8</v>
      </c>
      <c r="P69" t="s">
        <v>186</v>
      </c>
      <c r="Q69">
        <v>4.9992999999999999</v>
      </c>
      <c r="R69" t="s">
        <v>25</v>
      </c>
      <c r="S69" t="s">
        <v>180</v>
      </c>
      <c r="T69" t="s">
        <v>184</v>
      </c>
      <c r="U69" t="s">
        <v>25</v>
      </c>
      <c r="V69" t="s">
        <v>30</v>
      </c>
      <c r="W69" t="s">
        <v>32</v>
      </c>
      <c r="X69" t="s">
        <v>184</v>
      </c>
      <c r="Y69" t="s">
        <v>184</v>
      </c>
      <c r="Z69" t="str">
        <f t="shared" si="1"/>
        <v>Compress 6000 14t AWMS</v>
      </c>
      <c r="AA69" t="s">
        <v>8</v>
      </c>
      <c r="AB69" t="s">
        <v>104</v>
      </c>
      <c r="AC69" t="s">
        <v>6</v>
      </c>
      <c r="AD69" t="s">
        <v>8</v>
      </c>
      <c r="AE69">
        <f t="shared" si="2"/>
        <v>10</v>
      </c>
      <c r="AF69" t="s">
        <v>109</v>
      </c>
      <c r="AG69" t="s">
        <v>25</v>
      </c>
      <c r="AH69" t="s">
        <v>110</v>
      </c>
      <c r="AI69" t="s">
        <v>25</v>
      </c>
      <c r="AJ69" t="s">
        <v>43</v>
      </c>
      <c r="AK69" t="s">
        <v>25</v>
      </c>
      <c r="AL69" s="1">
        <v>91</v>
      </c>
      <c r="AM69" t="s">
        <v>25</v>
      </c>
      <c r="AN69" t="s">
        <v>25</v>
      </c>
      <c r="AP69" t="s">
        <v>8</v>
      </c>
      <c r="AR69" t="s">
        <v>25</v>
      </c>
      <c r="AS69" t="s">
        <v>108</v>
      </c>
      <c r="AT69" t="s">
        <v>107</v>
      </c>
      <c r="AU69" t="s">
        <v>25</v>
      </c>
      <c r="AV69">
        <v>0.23</v>
      </c>
    </row>
    <row r="70" spans="1:48" x14ac:dyDescent="0.2">
      <c r="A70" t="s">
        <v>177</v>
      </c>
      <c r="B70" t="s">
        <v>1</v>
      </c>
      <c r="C70" t="s">
        <v>104</v>
      </c>
      <c r="D70" t="s">
        <v>6</v>
      </c>
      <c r="E70" t="s">
        <v>8</v>
      </c>
      <c r="F70" t="s">
        <v>112</v>
      </c>
      <c r="G70" t="s">
        <v>8</v>
      </c>
      <c r="H70">
        <v>10</v>
      </c>
      <c r="I70" t="s">
        <v>8</v>
      </c>
      <c r="J70">
        <v>213</v>
      </c>
      <c r="K70">
        <v>1.4999999999999999E-2</v>
      </c>
      <c r="L70">
        <v>1.4999999999999999E-2</v>
      </c>
      <c r="M70">
        <v>1.4999999999999999E-2</v>
      </c>
      <c r="N70">
        <v>0</v>
      </c>
      <c r="O70" t="s">
        <v>8</v>
      </c>
      <c r="P70" t="s">
        <v>186</v>
      </c>
      <c r="Q70">
        <v>5.5987999999999998</v>
      </c>
      <c r="R70" t="s">
        <v>25</v>
      </c>
      <c r="S70" t="s">
        <v>180</v>
      </c>
      <c r="T70" t="s">
        <v>113</v>
      </c>
      <c r="U70" t="s">
        <v>25</v>
      </c>
      <c r="V70" t="s">
        <v>30</v>
      </c>
      <c r="W70" t="s">
        <v>32</v>
      </c>
      <c r="X70" t="s">
        <v>25</v>
      </c>
      <c r="Y70" t="s">
        <v>108</v>
      </c>
      <c r="Z70" t="str">
        <f t="shared" si="1"/>
        <v>Compress 7000 LWM</v>
      </c>
      <c r="AA70" t="s">
        <v>8</v>
      </c>
      <c r="AB70" t="s">
        <v>104</v>
      </c>
      <c r="AC70" t="s">
        <v>6</v>
      </c>
      <c r="AD70" t="s">
        <v>8</v>
      </c>
      <c r="AE70">
        <f t="shared" si="2"/>
        <v>10</v>
      </c>
      <c r="AF70" t="s">
        <v>109</v>
      </c>
      <c r="AG70" t="s">
        <v>25</v>
      </c>
      <c r="AH70" t="s">
        <v>40</v>
      </c>
      <c r="AI70" t="s">
        <v>25</v>
      </c>
      <c r="AJ70" t="s">
        <v>43</v>
      </c>
      <c r="AK70" t="s">
        <v>25</v>
      </c>
      <c r="AL70" s="1">
        <v>89</v>
      </c>
      <c r="AM70" t="s">
        <v>25</v>
      </c>
      <c r="AN70" t="s">
        <v>25</v>
      </c>
      <c r="AP70" t="s">
        <v>8</v>
      </c>
      <c r="AR70" t="s">
        <v>25</v>
      </c>
      <c r="AS70" t="s">
        <v>106</v>
      </c>
      <c r="AT70" t="s">
        <v>107</v>
      </c>
      <c r="AU70" t="s">
        <v>25</v>
      </c>
      <c r="AV70">
        <v>0.23</v>
      </c>
    </row>
    <row r="71" spans="1:48" x14ac:dyDescent="0.2">
      <c r="A71" t="s">
        <v>178</v>
      </c>
      <c r="B71" t="s">
        <v>1</v>
      </c>
      <c r="C71" t="s">
        <v>104</v>
      </c>
      <c r="D71" t="s">
        <v>6</v>
      </c>
      <c r="E71" t="s">
        <v>8</v>
      </c>
      <c r="F71" t="s">
        <v>112</v>
      </c>
      <c r="G71" t="s">
        <v>8</v>
      </c>
      <c r="H71">
        <v>10</v>
      </c>
      <c r="I71" t="s">
        <v>8</v>
      </c>
      <c r="J71">
        <v>213</v>
      </c>
      <c r="K71">
        <v>1.4999999999999999E-2</v>
      </c>
      <c r="L71">
        <v>1.4999999999999999E-2</v>
      </c>
      <c r="M71">
        <v>1.4999999999999999E-2</v>
      </c>
      <c r="N71">
        <v>0</v>
      </c>
      <c r="O71" t="s">
        <v>8</v>
      </c>
      <c r="P71" t="s">
        <v>186</v>
      </c>
      <c r="Q71">
        <v>5.5987999999999998</v>
      </c>
      <c r="R71" t="s">
        <v>25</v>
      </c>
      <c r="S71" t="s">
        <v>180</v>
      </c>
      <c r="T71" t="s">
        <v>113</v>
      </c>
      <c r="U71" t="s">
        <v>25</v>
      </c>
      <c r="V71" t="s">
        <v>30</v>
      </c>
      <c r="W71" t="s">
        <v>32</v>
      </c>
      <c r="X71" t="s">
        <v>25</v>
      </c>
      <c r="Y71" t="s">
        <v>108</v>
      </c>
      <c r="Z71" t="str">
        <f t="shared" ref="Z71" si="3">A71</f>
        <v>Compress 7000 LWM Solar</v>
      </c>
      <c r="AA71" t="s">
        <v>8</v>
      </c>
      <c r="AB71" t="s">
        <v>104</v>
      </c>
      <c r="AC71" t="s">
        <v>6</v>
      </c>
      <c r="AD71" t="s">
        <v>8</v>
      </c>
      <c r="AE71">
        <f t="shared" si="2"/>
        <v>10</v>
      </c>
      <c r="AF71" t="s">
        <v>109</v>
      </c>
      <c r="AG71" t="s">
        <v>25</v>
      </c>
      <c r="AH71" t="s">
        <v>110</v>
      </c>
      <c r="AI71" t="s">
        <v>25</v>
      </c>
      <c r="AJ71" t="s">
        <v>43</v>
      </c>
      <c r="AK71" t="s">
        <v>25</v>
      </c>
      <c r="AL71" s="1">
        <v>89</v>
      </c>
      <c r="AM71" t="s">
        <v>25</v>
      </c>
      <c r="AN71" t="s">
        <v>25</v>
      </c>
      <c r="AP71" t="s">
        <v>8</v>
      </c>
      <c r="AR71" t="s">
        <v>25</v>
      </c>
      <c r="AS71" t="s">
        <v>106</v>
      </c>
      <c r="AT71" t="s">
        <v>107</v>
      </c>
      <c r="AU71" t="s">
        <v>25</v>
      </c>
      <c r="AV71">
        <v>0.23</v>
      </c>
    </row>
    <row r="72" spans="1:48" x14ac:dyDescent="0.2">
      <c r="O72" t="s">
        <v>8</v>
      </c>
    </row>
  </sheetData>
  <mergeCells count="3">
    <mergeCell ref="B3:W3"/>
    <mergeCell ref="AA3:AN3"/>
    <mergeCell ref="AR3:A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Blad1</vt:lpstr>
      <vt:lpstr>Blad2</vt:lpstr>
      <vt:lpstr>Blad1!Print_Area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Puttemans Kristof (TT/SBE-MKT1)</cp:lastModifiedBy>
  <cp:lastPrinted>2018-04-18T06:33:12Z</cp:lastPrinted>
  <dcterms:created xsi:type="dcterms:W3CDTF">2018-04-13T09:50:30Z</dcterms:created>
  <dcterms:modified xsi:type="dcterms:W3CDTF">2019-02-28T10:21:47Z</dcterms:modified>
</cp:coreProperties>
</file>