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PRM\Department\_01 Secretariaat PRM\_16 Standardisation\_02 EPB-PEB\Energy certificates 2021\Bosch\Gas boilers\Walloon region\"/>
    </mc:Choice>
  </mc:AlternateContent>
  <workbookProtection workbookPassword="95D2" lockStructure="1"/>
  <bookViews>
    <workbookView xWindow="-28920" yWindow="-120" windowWidth="29040" windowHeight="15840"/>
  </bookViews>
  <sheets>
    <sheet name="français" sheetId="1" r:id="rId1"/>
    <sheet name="Blad2" sheetId="2" state="hidden" r:id="rId2"/>
  </sheets>
  <definedNames>
    <definedName name="_xlnm._FilterDatabase" localSheetId="1" hidden="1">Blad2!$A$4:$AX$20</definedName>
    <definedName name="_xlnm.Print_Area" localSheetId="0">français!$A$1:$Q$57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41" i="2" l="1"/>
  <c r="AA40" i="2"/>
  <c r="AA39" i="2"/>
  <c r="AA30" i="2"/>
  <c r="AA25" i="2"/>
  <c r="AA16" i="2"/>
  <c r="AA15" i="2"/>
  <c r="AA11" i="2"/>
  <c r="AA10" i="2"/>
  <c r="K17" i="1" l="1"/>
  <c r="K55" i="1" l="1"/>
  <c r="K54" i="1"/>
  <c r="K53" i="1"/>
  <c r="K52" i="1"/>
  <c r="K51" i="1"/>
  <c r="K32" i="1"/>
  <c r="O32" i="1" s="1"/>
  <c r="K31" i="1"/>
  <c r="O31" i="1" s="1"/>
  <c r="K30" i="1"/>
  <c r="K29" i="1"/>
  <c r="K28" i="1"/>
  <c r="O28" i="1" s="1"/>
  <c r="K27" i="1"/>
  <c r="K23" i="1"/>
  <c r="K22" i="1"/>
  <c r="K21" i="1"/>
  <c r="K20" i="1"/>
  <c r="K19" i="1"/>
  <c r="K18" i="1"/>
  <c r="K15" i="1"/>
  <c r="AA56" i="2" l="1"/>
  <c r="AA7" i="2" l="1"/>
  <c r="AA8" i="2"/>
  <c r="AA9" i="2"/>
  <c r="AA12" i="2"/>
  <c r="AA13" i="2"/>
  <c r="AA14" i="2"/>
  <c r="AA17" i="2"/>
  <c r="AA18" i="2"/>
  <c r="AA19" i="2"/>
  <c r="AA20" i="2"/>
  <c r="AA21" i="2"/>
  <c r="AA22" i="2"/>
  <c r="AA23" i="2"/>
  <c r="AA24" i="2"/>
  <c r="AA26" i="2"/>
  <c r="AA27" i="2"/>
  <c r="AA28" i="2"/>
  <c r="AA29" i="2"/>
  <c r="AA31" i="2"/>
  <c r="AA32" i="2"/>
  <c r="AA33" i="2"/>
  <c r="AA34" i="2"/>
  <c r="AA35" i="2"/>
  <c r="AA36" i="2"/>
  <c r="AA37" i="2"/>
  <c r="AA38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6" i="2"/>
  <c r="K16" i="1" l="1"/>
  <c r="K42" i="1"/>
  <c r="K40" i="1"/>
  <c r="K45" i="1"/>
  <c r="K38" i="1"/>
  <c r="K39" i="1"/>
  <c r="O39" i="1" s="1"/>
  <c r="K48" i="1"/>
  <c r="O48" i="1" s="1"/>
  <c r="K44" i="1"/>
  <c r="K37" i="1"/>
  <c r="K47" i="1"/>
  <c r="K41" i="1"/>
  <c r="K35" i="1"/>
  <c r="K46" i="1"/>
  <c r="R14" i="1"/>
  <c r="K56" i="1" l="1"/>
  <c r="K33" i="1"/>
</calcChain>
</file>

<file path=xl/sharedStrings.xml><?xml version="1.0" encoding="utf-8"?>
<sst xmlns="http://schemas.openxmlformats.org/spreadsheetml/2006/main" count="1851" uniqueCount="166">
  <si>
    <t>Hulpenergie circulatiepompen</t>
  </si>
  <si>
    <t>EEI</t>
  </si>
  <si>
    <t>Verwarming</t>
  </si>
  <si>
    <t>Sanitair Warm Water</t>
  </si>
  <si>
    <t>Product ID</t>
  </si>
  <si>
    <t>Bosch</t>
  </si>
  <si>
    <t>70W</t>
  </si>
  <si>
    <t>XL</t>
  </si>
  <si>
    <t>CHAUFFAGE</t>
  </si>
  <si>
    <t>EAU CHAUDE SANITAIRE</t>
  </si>
  <si>
    <t>Nom :</t>
  </si>
  <si>
    <t>Marque du produit :</t>
  </si>
  <si>
    <t>Type de générateur :</t>
  </si>
  <si>
    <t>Vecteur énergétique :</t>
  </si>
  <si>
    <t>Mise sur le marché antérieure au 26/9/2015 :</t>
  </si>
  <si>
    <t>Générateur utilisant des combustibles produits principalement par biomasse :</t>
  </si>
  <si>
    <t>Puissance nominale &gt; 400 kW :</t>
  </si>
  <si>
    <t>Puissance (nominale ou thermique) :</t>
  </si>
  <si>
    <t>Valeur par défaut pour le rendement :</t>
  </si>
  <si>
    <t>Hors du volume protégé :</t>
  </si>
  <si>
    <t>Chaudière maintenue en température :</t>
  </si>
  <si>
    <t>Rendement à 30% de charge (par rapport au PCS) :</t>
  </si>
  <si>
    <t>Température de retour à 30% de charge :</t>
  </si>
  <si>
    <t>Vannes gaz et/ou des ventilateurs présents :</t>
  </si>
  <si>
    <t>Introduction directe de la puissance installée :</t>
  </si>
  <si>
    <t>Puissance installée :</t>
  </si>
  <si>
    <t>Type de circulateur :</t>
  </si>
  <si>
    <t>EEI connu :</t>
  </si>
  <si>
    <t>Configuration du stockage ou de l'échangeur :</t>
  </si>
  <si>
    <t>Appareil à combustion collectif :</t>
  </si>
  <si>
    <t>Plage de puissance :</t>
  </si>
  <si>
    <t>Profil de soutirage déclaré connu :</t>
  </si>
  <si>
    <t>Profil :</t>
  </si>
  <si>
    <t>Efficacité énergétique connue :</t>
  </si>
  <si>
    <t>Efficacité énergétique :</t>
  </si>
  <si>
    <t>Avec stockage de chaleur (pas instantané) :</t>
  </si>
  <si>
    <t>Type de chauffage</t>
  </si>
  <si>
    <t>Type de producteur</t>
  </si>
  <si>
    <t>Type de générateur</t>
  </si>
  <si>
    <t>Chaudière à eau chaude à condensation</t>
  </si>
  <si>
    <t>Vecteur énergétique</t>
  </si>
  <si>
    <t>Mise sur le marché antérieure au 26/09/2015</t>
  </si>
  <si>
    <t>Non</t>
  </si>
  <si>
    <t>Générateur utilisant des combustibles produits principalement par biomasse</t>
  </si>
  <si>
    <r>
      <t xml:space="preserve">Puissance nominale </t>
    </r>
    <r>
      <rPr>
        <b/>
        <u/>
        <sz val="11"/>
        <color theme="1"/>
        <rFont val="Calibri"/>
        <family val="2"/>
      </rPr>
      <t>&gt;</t>
    </r>
    <r>
      <rPr>
        <b/>
        <u/>
        <sz val="11"/>
        <color theme="1"/>
        <rFont val="Calibri"/>
        <family val="2"/>
        <scheme val="minor"/>
      </rPr>
      <t xml:space="preserve"> 400 kW</t>
    </r>
  </si>
  <si>
    <t>Valeur par défaut pour le rendement</t>
  </si>
  <si>
    <t>Hors du volume protégé</t>
  </si>
  <si>
    <t>Chaudière maintenue en température</t>
  </si>
  <si>
    <t>Rendement à 30% de charge (par rapport au PCS) en %</t>
  </si>
  <si>
    <t>température de retour à 30 % de charge</t>
  </si>
  <si>
    <t>Vannes gaz et/ou des ventilateurs présents</t>
  </si>
  <si>
    <t>Oui</t>
  </si>
  <si>
    <t>Introduction directe de la puissance installée</t>
  </si>
  <si>
    <t>Puissance installée</t>
  </si>
  <si>
    <t>Type de circulateur</t>
  </si>
  <si>
    <t>EEI connu</t>
  </si>
  <si>
    <t>Type d'ECS</t>
  </si>
  <si>
    <t>Nom</t>
  </si>
  <si>
    <t>Type d'appareil</t>
  </si>
  <si>
    <t>Chaudière</t>
  </si>
  <si>
    <t>Non applicable</t>
  </si>
  <si>
    <t>Configuration du stockage ou de l'échangeur</t>
  </si>
  <si>
    <t>Appareil à combustion collectif</t>
  </si>
  <si>
    <t>Plage de puissance</t>
  </si>
  <si>
    <t>Avec stockage de chaleur</t>
  </si>
  <si>
    <t>Profil de soutirage déclaré connu</t>
  </si>
  <si>
    <t>Profil</t>
  </si>
  <si>
    <t>Efficacité énergétique</t>
  </si>
  <si>
    <t>Type de stockage</t>
  </si>
  <si>
    <t>Marque du produit</t>
  </si>
  <si>
    <t>Puissance (nominale ou thermique)</t>
  </si>
  <si>
    <t>Appareil à combustion pour ECS</t>
  </si>
  <si>
    <t>Les spécifiations techniques de ce certificat peuvent être utilisées pour indiquer, via le logiciel PEB, le type de générateur de chaleur utilisé pour le chauffage et/ou l'eau chaude sanitaire. Si nécessaire, les résultats exacts du test peuvent être demandés (test effectué selon la norme EN 14825).</t>
  </si>
  <si>
    <t>Température constante :</t>
  </si>
  <si>
    <t>Température constante</t>
  </si>
  <si>
    <t>Product-ID :</t>
  </si>
  <si>
    <t>Plusieurs systèmes de production</t>
  </si>
  <si>
    <t>À remplir par le certificateur</t>
  </si>
  <si>
    <t>Sélectionnez votre chaudière ici</t>
  </si>
  <si>
    <t>EEI :</t>
  </si>
  <si>
    <r>
      <rPr>
        <sz val="11"/>
        <color theme="1"/>
        <rFont val="Arial"/>
        <family val="2"/>
      </rPr>
      <t>≤</t>
    </r>
    <r>
      <rPr>
        <sz val="11"/>
        <color theme="1"/>
        <rFont val="Calibri"/>
        <family val="2"/>
      </rPr>
      <t xml:space="preserve"> </t>
    </r>
    <r>
      <rPr>
        <sz val="10"/>
        <color theme="1"/>
        <rFont val="Arial"/>
        <family val="2"/>
      </rPr>
      <t>70 kW</t>
    </r>
  </si>
  <si>
    <t xml:space="preserve">ZSB 14-1 DE </t>
  </si>
  <si>
    <t xml:space="preserve">ZSB 24-1 DE </t>
  </si>
  <si>
    <t xml:space="preserve">ZWB 28-1 DE </t>
  </si>
  <si>
    <t xml:space="preserve">ZWB 30-1 DE </t>
  </si>
  <si>
    <t xml:space="preserve">TOP 14-3CE ZSB </t>
  </si>
  <si>
    <t xml:space="preserve">TOP 22-3CE ZSB </t>
  </si>
  <si>
    <t xml:space="preserve">TOP 22/28-3CE ZWB </t>
  </si>
  <si>
    <t xml:space="preserve">ZWB 30-4 C </t>
  </si>
  <si>
    <t xml:space="preserve">GC7000iW 14 </t>
  </si>
  <si>
    <t xml:space="preserve">GC7000iW 24 (B) </t>
  </si>
  <si>
    <t xml:space="preserve">GC7000iW 35 (B) </t>
  </si>
  <si>
    <t xml:space="preserve">GC7000iW 42 (B) </t>
  </si>
  <si>
    <t xml:space="preserve">GC7000iW 28 (B)C </t>
  </si>
  <si>
    <t xml:space="preserve">GC7000iW 35 (B)C </t>
  </si>
  <si>
    <t xml:space="preserve">TOP 42-3 ZWBR </t>
  </si>
  <si>
    <t xml:space="preserve">GC9000iW 20 E </t>
  </si>
  <si>
    <t xml:space="preserve">GC9000iW 30 E(B) </t>
  </si>
  <si>
    <t xml:space="preserve">GC9000iW 45 </t>
  </si>
  <si>
    <t xml:space="preserve">ZWSB 30-4 </t>
  </si>
  <si>
    <t xml:space="preserve">TOP 22/175-3 ZBS </t>
  </si>
  <si>
    <t xml:space="preserve">CSW 30-3 </t>
  </si>
  <si>
    <t>ZWBH 26-4.1A</t>
  </si>
  <si>
    <t>ZSBH 16-4.1A</t>
  </si>
  <si>
    <t>TOP 22/275-3 ZBS</t>
  </si>
  <si>
    <t>TOP 30/375-3 ZBS</t>
  </si>
  <si>
    <t>ZBS 14/210-3 SOE</t>
  </si>
  <si>
    <t>ZBS 30/210-3 SOE</t>
  </si>
  <si>
    <t>GC9000iWM 30/150 (B)</t>
  </si>
  <si>
    <t>GC9000iWM 20/100 S</t>
  </si>
  <si>
    <t>GC9000iWM 20/150 S</t>
  </si>
  <si>
    <t>GC9000iWM 30/100 S(B)</t>
  </si>
  <si>
    <t>GC9000iWM 30/150 S(B)</t>
  </si>
  <si>
    <t>GC9000iWM 20/210 S</t>
  </si>
  <si>
    <t>GC9000iWM 30/210 S(B)</t>
  </si>
  <si>
    <t>ZBR 70-3 A</t>
  </si>
  <si>
    <t>ZBR 100-3 A</t>
  </si>
  <si>
    <t>Junkers</t>
  </si>
  <si>
    <t>45W</t>
  </si>
  <si>
    <t>38W</t>
  </si>
  <si>
    <t>63W</t>
  </si>
  <si>
    <t>75W</t>
  </si>
  <si>
    <t>130W</t>
  </si>
  <si>
    <t xml:space="preserve">Non </t>
  </si>
  <si>
    <t>Séparé de la chaudière</t>
  </si>
  <si>
    <t>Intégré à la chaudière</t>
  </si>
  <si>
    <t>KBR 16</t>
  </si>
  <si>
    <t>KBR 30</t>
  </si>
  <si>
    <t>KBR 42</t>
  </si>
  <si>
    <t>KSBR 16</t>
  </si>
  <si>
    <t>KSBR 30</t>
  </si>
  <si>
    <t>ZWR 24-7 KE</t>
  </si>
  <si>
    <t>Chaudière à eau chaude sans condensation</t>
  </si>
  <si>
    <t>Rendement à 30% de charge (par rapport au PCI) en %</t>
  </si>
  <si>
    <t xml:space="preserve">A rotor noyé avec régulation </t>
  </si>
  <si>
    <t>Chauffage central</t>
  </si>
  <si>
    <t>Générateur local</t>
  </si>
  <si>
    <t>Sous-type de générateur :</t>
  </si>
  <si>
    <t>Configuration du stockage :</t>
  </si>
  <si>
    <t>Type de stockage :</t>
  </si>
  <si>
    <t>CIRCULATEURS</t>
  </si>
  <si>
    <t>A remplir par le certificateur</t>
  </si>
  <si>
    <t>GENERATEUR THERMIQUE</t>
  </si>
  <si>
    <t>Configuration du stockage</t>
  </si>
  <si>
    <t>Un ballon de stockage unique et commun aux 2 producteurs</t>
  </si>
  <si>
    <t>Présence d'un échangeur interne (production instantanée)</t>
  </si>
  <si>
    <t>Générateur de chaleur avec ballon séparé ou avec échangeur externe</t>
  </si>
  <si>
    <t>Générateur de chaleur avec ballon intégré</t>
  </si>
  <si>
    <t>Gaz naturel/propane</t>
  </si>
  <si>
    <t>-</t>
  </si>
  <si>
    <t>Non, combinaison non testée</t>
  </si>
  <si>
    <t>Non connu</t>
  </si>
  <si>
    <t>Ce certificat est valable à partir du 01/01/2021.</t>
  </si>
  <si>
    <t>GC2300iW 19/30 C</t>
  </si>
  <si>
    <t>GC2300iW 24/30 C</t>
  </si>
  <si>
    <t>ZSB 22-3 CE</t>
  </si>
  <si>
    <t>ZWB 28/3 CE</t>
  </si>
  <si>
    <t>GC8700iW 35/50 C</t>
  </si>
  <si>
    <t>GC5300iWT 24/48</t>
  </si>
  <si>
    <t>GC5300iWM 24/100S</t>
  </si>
  <si>
    <t>GC5300iWM 24/120</t>
  </si>
  <si>
    <t>GC5300iWM 24/210SR</t>
  </si>
  <si>
    <t>86W</t>
  </si>
  <si>
    <t>52W</t>
  </si>
  <si>
    <t>30W</t>
  </si>
  <si>
    <t>50W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</si>
</sst>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Bosch Office Sans"/>
    </font>
    <font>
      <sz val="10"/>
      <color theme="1"/>
      <name val="Bosch Office Sans"/>
    </font>
    <font>
      <b/>
      <sz val="10"/>
      <color theme="1"/>
      <name val="Bosch Office Sans"/>
    </font>
    <font>
      <i/>
      <sz val="9"/>
      <color theme="1"/>
      <name val="Bosch Office Sans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2" borderId="0" xfId="0" applyFont="1" applyFill="1" applyAlignment="1" applyProtection="1">
      <alignment vertical="top" wrapText="1"/>
      <protection hidden="1"/>
    </xf>
    <xf numFmtId="0" fontId="0" fillId="0" borderId="0" xfId="0" applyAlignment="1">
      <alignment horizontal="center"/>
    </xf>
    <xf numFmtId="0" fontId="7" fillId="0" borderId="0" xfId="0" applyFont="1" applyFill="1" applyAlignment="1">
      <alignment horizontal="center"/>
    </xf>
    <xf numFmtId="0" fontId="0" fillId="0" borderId="0" xfId="0" applyFill="1"/>
    <xf numFmtId="0" fontId="7" fillId="0" borderId="0" xfId="0" applyFont="1" applyFill="1"/>
    <xf numFmtId="0" fontId="0" fillId="0" borderId="0" xfId="0" applyFill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applyFont="1" applyFill="1"/>
    <xf numFmtId="0" fontId="9" fillId="0" borderId="0" xfId="0" applyFont="1" applyFill="1" applyAlignment="1">
      <alignment horizontal="center"/>
    </xf>
    <xf numFmtId="2" fontId="0" fillId="0" borderId="0" xfId="0" applyNumberFormat="1" applyFill="1" applyAlignment="1">
      <alignment horizontal="center"/>
    </xf>
    <xf numFmtId="2" fontId="9" fillId="0" borderId="0" xfId="0" applyNumberFormat="1" applyFont="1" applyFill="1" applyAlignment="1">
      <alignment horizontal="center"/>
    </xf>
    <xf numFmtId="0" fontId="3" fillId="2" borderId="0" xfId="0" applyFont="1" applyFill="1" applyAlignment="1" applyProtection="1">
      <alignment vertical="top"/>
      <protection hidden="1"/>
    </xf>
    <xf numFmtId="0" fontId="0" fillId="2" borderId="0" xfId="0" applyFill="1" applyAlignment="1" applyProtection="1">
      <alignment vertical="top"/>
      <protection hidden="1"/>
    </xf>
    <xf numFmtId="0" fontId="4" fillId="2" borderId="0" xfId="0" applyFont="1" applyFill="1" applyAlignment="1" applyProtection="1">
      <alignment vertical="top"/>
      <protection hidden="1"/>
    </xf>
    <xf numFmtId="0" fontId="0" fillId="2" borderId="0" xfId="0" applyFont="1" applyFill="1" applyAlignment="1" applyProtection="1">
      <alignment vertical="top"/>
      <protection hidden="1"/>
    </xf>
    <xf numFmtId="0" fontId="0" fillId="0" borderId="0" xfId="0" applyAlignment="1" applyProtection="1">
      <alignment vertical="top"/>
      <protection hidden="1"/>
    </xf>
    <xf numFmtId="0" fontId="9" fillId="0" borderId="0" xfId="0" applyFont="1"/>
    <xf numFmtId="0" fontId="7" fillId="0" borderId="0" xfId="0" applyFont="1" applyFill="1" applyAlignment="1"/>
    <xf numFmtId="0" fontId="0" fillId="0" borderId="0" xfId="0" applyNumberFormat="1" applyFill="1"/>
    <xf numFmtId="0" fontId="6" fillId="0" borderId="0" xfId="0" applyFont="1" applyFill="1" applyAlignment="1">
      <alignment horizontal="center" vertical="center"/>
    </xf>
    <xf numFmtId="10" fontId="7" fillId="0" borderId="0" xfId="0" applyNumberFormat="1" applyFont="1" applyFill="1" applyAlignment="1">
      <alignment horizontal="center"/>
    </xf>
    <xf numFmtId="10" fontId="0" fillId="0" borderId="0" xfId="0" applyNumberFormat="1" applyFill="1"/>
    <xf numFmtId="0" fontId="9" fillId="0" borderId="0" xfId="0" applyFont="1" applyFill="1"/>
    <xf numFmtId="0" fontId="0" fillId="0" borderId="0" xfId="0" applyFill="1" applyAlignment="1">
      <alignment horizontal="left"/>
    </xf>
    <xf numFmtId="0" fontId="9" fillId="0" borderId="0" xfId="0" applyFont="1" applyAlignment="1">
      <alignment horizontal="center"/>
    </xf>
    <xf numFmtId="0" fontId="5" fillId="2" borderId="0" xfId="0" applyFont="1" applyFill="1" applyAlignment="1" applyProtection="1">
      <alignment vertical="top"/>
      <protection hidden="1"/>
    </xf>
    <xf numFmtId="0" fontId="1" fillId="2" borderId="0" xfId="0" applyFont="1" applyFill="1" applyAlignment="1" applyProtection="1">
      <alignment horizontal="left" vertical="top"/>
      <protection hidden="1"/>
    </xf>
    <xf numFmtId="0" fontId="2" fillId="2" borderId="0" xfId="0" applyFont="1" applyFill="1" applyAlignment="1" applyProtection="1">
      <alignment horizontal="left" vertical="top" wrapText="1"/>
      <protection hidden="1"/>
    </xf>
    <xf numFmtId="0" fontId="1" fillId="2" borderId="0" xfId="0" applyFont="1" applyFill="1" applyAlignment="1" applyProtection="1">
      <alignment vertical="top"/>
      <protection hidden="1"/>
    </xf>
    <xf numFmtId="0" fontId="1" fillId="2" borderId="0" xfId="0" applyFont="1" applyFill="1" applyAlignment="1" applyProtection="1">
      <alignment horizontal="left" vertical="top"/>
      <protection hidden="1"/>
    </xf>
    <xf numFmtId="0" fontId="1" fillId="2" borderId="0" xfId="0" applyFont="1" applyFill="1" applyAlignment="1" applyProtection="1">
      <alignment horizontal="left" vertical="top"/>
      <protection hidden="1"/>
    </xf>
    <xf numFmtId="0" fontId="3" fillId="2" borderId="0" xfId="0" applyFont="1" applyFill="1" applyAlignment="1" applyProtection="1">
      <alignment horizontal="left" vertical="top" wrapText="1"/>
      <protection hidden="1"/>
    </xf>
    <xf numFmtId="0" fontId="3" fillId="0" borderId="0" xfId="0" applyFont="1" applyFill="1" applyAlignment="1" applyProtection="1">
      <alignment vertical="top"/>
      <protection hidden="1"/>
    </xf>
    <xf numFmtId="0" fontId="0" fillId="0" borderId="0" xfId="0" applyFont="1" applyFill="1" applyAlignment="1" applyProtection="1">
      <alignment vertical="top"/>
      <protection hidden="1"/>
    </xf>
    <xf numFmtId="0" fontId="4" fillId="0" borderId="0" xfId="0" applyFont="1" applyFill="1" applyAlignment="1" applyProtection="1">
      <alignment vertical="top"/>
      <protection hidden="1"/>
    </xf>
    <xf numFmtId="1" fontId="0" fillId="0" borderId="0" xfId="0" applyNumberFormat="1" applyFill="1"/>
    <xf numFmtId="1" fontId="6" fillId="0" borderId="0" xfId="0" applyNumberFormat="1" applyFont="1" applyFill="1"/>
    <xf numFmtId="1" fontId="7" fillId="0" borderId="0" xfId="0" applyNumberFormat="1" applyFont="1" applyFill="1" applyAlignment="1">
      <alignment horizontal="center"/>
    </xf>
    <xf numFmtId="1" fontId="0" fillId="0" borderId="0" xfId="0" applyNumberFormat="1" applyAlignment="1">
      <alignment horizontal="center"/>
    </xf>
    <xf numFmtId="0" fontId="4" fillId="2" borderId="0" xfId="0" applyFont="1" applyFill="1" applyAlignment="1" applyProtection="1">
      <alignment horizontal="left" vertical="top"/>
      <protection hidden="1"/>
    </xf>
    <xf numFmtId="0" fontId="0" fillId="0" borderId="0" xfId="0" quotePrefix="1" applyAlignment="1">
      <alignment horizontal="center"/>
    </xf>
    <xf numFmtId="0" fontId="0" fillId="0" borderId="0" xfId="0" applyFont="1" applyFill="1"/>
    <xf numFmtId="0" fontId="12" fillId="0" borderId="0" xfId="0" applyFont="1" applyFill="1"/>
    <xf numFmtId="0" fontId="1" fillId="2" borderId="0" xfId="0" applyFont="1" applyFill="1" applyAlignment="1" applyProtection="1">
      <alignment horizontal="left" vertical="top" wrapText="1"/>
      <protection hidden="1"/>
    </xf>
    <xf numFmtId="0" fontId="3" fillId="2" borderId="0" xfId="0" applyFont="1" applyFill="1" applyAlignment="1" applyProtection="1">
      <alignment horizontal="left" vertical="top" wrapText="1"/>
      <protection hidden="1"/>
    </xf>
    <xf numFmtId="0" fontId="1" fillId="2" borderId="0" xfId="0" applyFont="1" applyFill="1" applyAlignment="1" applyProtection="1">
      <alignment horizontal="left" vertical="top"/>
      <protection hidden="1"/>
    </xf>
    <xf numFmtId="0" fontId="4" fillId="2" borderId="0" xfId="0" applyFont="1" applyFill="1" applyAlignment="1" applyProtection="1">
      <alignment horizontal="left" vertical="top" wrapText="1"/>
      <protection hidden="1"/>
    </xf>
    <xf numFmtId="0" fontId="4" fillId="2" borderId="0" xfId="0" applyFont="1" applyFill="1" applyAlignment="1" applyProtection="1">
      <alignment horizontal="left" vertical="top"/>
      <protection hidden="1"/>
    </xf>
    <xf numFmtId="0" fontId="2" fillId="2" borderId="0" xfId="0" applyFont="1" applyFill="1" applyAlignment="1" applyProtection="1">
      <alignment horizontal="left" vertical="top" wrapText="1"/>
      <protection hidden="1"/>
    </xf>
    <xf numFmtId="0" fontId="4" fillId="2" borderId="0" xfId="0" applyFont="1" applyFill="1" applyAlignment="1" applyProtection="1">
      <alignment horizontal="left" vertical="top"/>
      <protection locked="0" hidden="1"/>
    </xf>
    <xf numFmtId="2" fontId="4" fillId="2" borderId="0" xfId="0" applyNumberFormat="1" applyFont="1" applyFill="1" applyAlignment="1" applyProtection="1">
      <alignment horizontal="left" vertical="top"/>
      <protection hidden="1"/>
    </xf>
    <xf numFmtId="0" fontId="6" fillId="0" borderId="0" xfId="0" applyFont="1" applyFill="1" applyAlignment="1">
      <alignment horizontal="center"/>
    </xf>
    <xf numFmtId="0" fontId="0" fillId="2" borderId="0" xfId="0" applyFill="1"/>
    <xf numFmtId="0" fontId="9" fillId="2" borderId="0" xfId="0" applyFont="1" applyFill="1"/>
  </cellXfs>
  <cellStyles count="1">
    <cellStyle name="Normal" xfId="0" builtinId="0"/>
  </cellStyles>
  <dxfs count="28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D6E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21544</xdr:colOff>
      <xdr:row>0</xdr:row>
      <xdr:rowOff>0</xdr:rowOff>
    </xdr:from>
    <xdr:to>
      <xdr:col>17</xdr:col>
      <xdr:colOff>362858</xdr:colOff>
      <xdr:row>7</xdr:row>
      <xdr:rowOff>142240</xdr:rowOff>
    </xdr:to>
    <xdr:sp macro="" textlink="">
      <xdr:nvSpPr>
        <xdr:cNvPr id="37" name="Textfeld 9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362857" y="0"/>
          <a:ext cx="6048376" cy="1301115"/>
        </a:xfrm>
        <a:prstGeom prst="rect">
          <a:avLst/>
        </a:prstGeom>
        <a:noFill/>
        <a:ln>
          <a:noFill/>
        </a:ln>
        <a:effectLst/>
      </xdr:spPr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ts val="2700"/>
            </a:lnSpc>
            <a:spcAft>
              <a:spcPts val="0"/>
            </a:spcAft>
          </a:pPr>
          <a:endParaRPr lang="nl-BE" sz="2200" b="1" kern="600">
            <a:solidFill>
              <a:srgbClr val="535F6B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  <a:p>
          <a:pPr>
            <a:lnSpc>
              <a:spcPts val="2700"/>
            </a:lnSpc>
            <a:spcAft>
              <a:spcPts val="0"/>
            </a:spcAft>
          </a:pPr>
          <a:endParaRPr lang="nl-BE" sz="2200" b="1" kern="600">
            <a:solidFill>
              <a:srgbClr val="535F6B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  <a:p>
          <a:pPr algn="l">
            <a:lnSpc>
              <a:spcPts val="2700"/>
            </a:lnSpc>
            <a:spcAft>
              <a:spcPts val="0"/>
            </a:spcAft>
          </a:pPr>
          <a:r>
            <a:rPr lang="nl-BE" sz="2200" b="1" kern="600">
              <a:solidFill>
                <a:srgbClr val="535F6B"/>
              </a:solidFill>
              <a:effectLst/>
              <a:latin typeface="Bosch Office Sans" pitchFamily="2" charset="0"/>
              <a:ea typeface="MS Mincho"/>
              <a:cs typeface="Times New Roman" panose="02020603050405020304" pitchFamily="18" charset="0"/>
            </a:rPr>
            <a:t>Certificat PEB et Eco-design</a:t>
          </a:r>
          <a:endParaRPr lang="nl-BE" sz="2200" kern="600">
            <a:solidFill>
              <a:srgbClr val="535F6B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  <a:p>
          <a:pPr>
            <a:lnSpc>
              <a:spcPts val="2700"/>
            </a:lnSpc>
            <a:spcAft>
              <a:spcPts val="0"/>
            </a:spcAft>
          </a:pPr>
          <a:r>
            <a:rPr lang="nl-BE" sz="2200" kern="600">
              <a:solidFill>
                <a:srgbClr val="535F6B"/>
              </a:solidFill>
              <a:effectLst/>
              <a:latin typeface="Bosch Office Sans" pitchFamily="2" charset="0"/>
              <a:ea typeface="MS Mincho"/>
              <a:cs typeface="BoschSans-Bold"/>
            </a:rPr>
            <a:t> </a:t>
          </a:r>
          <a:endParaRPr lang="nl-BE" sz="2200" kern="600">
            <a:solidFill>
              <a:srgbClr val="535F6B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12</xdr:col>
      <xdr:colOff>235504</xdr:colOff>
      <xdr:row>1</xdr:row>
      <xdr:rowOff>15441</xdr:rowOff>
    </xdr:from>
    <xdr:to>
      <xdr:col>16</xdr:col>
      <xdr:colOff>311731</xdr:colOff>
      <xdr:row>3</xdr:row>
      <xdr:rowOff>31317</xdr:rowOff>
    </xdr:to>
    <xdr:pic>
      <xdr:nvPicPr>
        <xdr:cNvPr id="38" name="Bild 54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10547" y="222506"/>
          <a:ext cx="1434575" cy="34718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0</xdr:row>
      <xdr:rowOff>10885</xdr:rowOff>
    </xdr:from>
    <xdr:to>
      <xdr:col>16</xdr:col>
      <xdr:colOff>544285</xdr:colOff>
      <xdr:row>1</xdr:row>
      <xdr:rowOff>20409</xdr:rowOff>
    </xdr:to>
    <xdr:pic>
      <xdr:nvPicPr>
        <xdr:cNvPr id="39" name="Bild 55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2222"/>
        <a:stretch/>
      </xdr:blipFill>
      <xdr:spPr bwMode="auto">
        <a:xfrm>
          <a:off x="0" y="10885"/>
          <a:ext cx="6021160" cy="22043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0</xdr:colOff>
      <xdr:row>56</xdr:row>
      <xdr:rowOff>14654</xdr:rowOff>
    </xdr:from>
    <xdr:to>
      <xdr:col>16</xdr:col>
      <xdr:colOff>544285</xdr:colOff>
      <xdr:row>56</xdr:row>
      <xdr:rowOff>204107</xdr:rowOff>
    </xdr:to>
    <xdr:pic>
      <xdr:nvPicPr>
        <xdr:cNvPr id="58" name="Bild 55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2222"/>
        <a:stretch/>
      </xdr:blipFill>
      <xdr:spPr bwMode="auto">
        <a:xfrm>
          <a:off x="0" y="9859422"/>
          <a:ext cx="6021160" cy="18945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12</xdr:col>
      <xdr:colOff>218938</xdr:colOff>
      <xdr:row>57</xdr:row>
      <xdr:rowOff>0</xdr:rowOff>
    </xdr:from>
    <xdr:ext cx="1453688" cy="338260"/>
    <xdr:pic>
      <xdr:nvPicPr>
        <xdr:cNvPr id="59" name="Bild 54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/>
      </xdr:nvPicPr>
      <xdr:blipFill>
        <a:blip xmlns:r="http://schemas.openxmlformats.org/officeDocument/2006/relationships" r:embed="rId4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293981" y="10244463"/>
          <a:ext cx="1453688" cy="33826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/>
  <dimension ref="A1:XFC213"/>
  <sheetViews>
    <sheetView tabSelected="1" view="pageBreakPreview" zoomScale="120" zoomScaleNormal="115" zoomScaleSheetLayoutView="120" zoomScalePageLayoutView="115" workbookViewId="0">
      <selection activeCell="K14" sqref="K14:Q14"/>
    </sheetView>
  </sheetViews>
  <sheetFormatPr defaultColWidth="0" defaultRowHeight="12.75" zeroHeight="1" x14ac:dyDescent="0.2"/>
  <cols>
    <col min="1" max="9" width="5.140625" style="16" customWidth="1"/>
    <col min="10" max="10" width="5.42578125" style="16" customWidth="1"/>
    <col min="11" max="11" width="5.140625" style="16" customWidth="1"/>
    <col min="12" max="12" width="5.28515625" style="16" customWidth="1"/>
    <col min="13" max="16" width="5.140625" style="16" customWidth="1"/>
    <col min="17" max="17" width="8.28515625" style="16" customWidth="1"/>
    <col min="18" max="18" width="63.7109375" style="16" customWidth="1"/>
    <col min="19" max="20" width="5" style="16" hidden="1" customWidth="1"/>
    <col min="21" max="16383" width="9" style="16" hidden="1"/>
    <col min="16384" max="16384" width="34.42578125" style="16" hidden="1" customWidth="1"/>
  </cols>
  <sheetData>
    <row r="1" spans="1:25" ht="16.5" customHeight="1" x14ac:dyDescent="0.2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29"/>
      <c r="R1" s="13"/>
    </row>
    <row r="2" spans="1:25" x14ac:dyDescent="0.2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29"/>
      <c r="R2" s="13"/>
    </row>
    <row r="3" spans="1:25" x14ac:dyDescent="0.2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29"/>
      <c r="R3" s="13"/>
    </row>
    <row r="4" spans="1:25" x14ac:dyDescent="0.2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29"/>
      <c r="R4" s="13"/>
    </row>
    <row r="5" spans="1:25" x14ac:dyDescent="0.2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29"/>
      <c r="R5" s="13"/>
    </row>
    <row r="6" spans="1:25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29"/>
      <c r="R6" s="13"/>
    </row>
    <row r="7" spans="1:25" x14ac:dyDescent="0.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29"/>
      <c r="R7" s="13"/>
    </row>
    <row r="8" spans="1:25" x14ac:dyDescent="0.2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29"/>
      <c r="R8" s="13"/>
    </row>
    <row r="9" spans="1:25" ht="14.1" customHeight="1" x14ac:dyDescent="0.2">
      <c r="A9" s="49" t="s">
        <v>72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1"/>
    </row>
    <row r="10" spans="1:25" ht="14.1" customHeight="1" x14ac:dyDescent="0.2">
      <c r="A10" s="49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1"/>
    </row>
    <row r="11" spans="1:25" ht="14.1" customHeight="1" x14ac:dyDescent="0.2">
      <c r="A11" s="49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1"/>
    </row>
    <row r="12" spans="1:25" ht="14.1" customHeight="1" x14ac:dyDescent="0.2">
      <c r="A12" s="49" t="s">
        <v>152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1"/>
      <c r="R12" s="1"/>
    </row>
    <row r="13" spans="1:25" ht="14.1" customHeight="1" x14ac:dyDescent="0.2">
      <c r="A13" s="14" t="s">
        <v>142</v>
      </c>
      <c r="B13" s="29"/>
      <c r="C13" s="29"/>
      <c r="D13" s="29"/>
      <c r="E13" s="29"/>
      <c r="F13" s="29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1"/>
      <c r="R13" s="1"/>
    </row>
    <row r="14" spans="1:25" ht="14.1" customHeight="1" x14ac:dyDescent="0.2">
      <c r="A14" s="13"/>
      <c r="B14" s="12" t="s">
        <v>10</v>
      </c>
      <c r="C14" s="15"/>
      <c r="D14" s="15"/>
      <c r="E14" s="15"/>
      <c r="F14" s="15"/>
      <c r="G14" s="15"/>
      <c r="H14" s="15"/>
      <c r="I14" s="14"/>
      <c r="J14" s="15"/>
      <c r="K14" s="50" t="s">
        <v>78</v>
      </c>
      <c r="L14" s="50"/>
      <c r="M14" s="50"/>
      <c r="N14" s="50"/>
      <c r="O14" s="50"/>
      <c r="P14" s="50"/>
      <c r="Q14" s="50"/>
      <c r="R14" s="46" t="str">
        <f>IF(OR(K14="Sélectionnez votre chaudière ici",K14=""),"","   &lt;======  Sélectionnez votre chaudière ici")</f>
        <v/>
      </c>
      <c r="S14" s="46"/>
      <c r="T14" s="46"/>
      <c r="U14" s="46"/>
      <c r="V14" s="46"/>
      <c r="W14" s="46"/>
      <c r="X14" s="46"/>
      <c r="Y14" s="46"/>
    </row>
    <row r="15" spans="1:25" ht="14.1" customHeight="1" x14ac:dyDescent="0.2">
      <c r="A15" s="13"/>
      <c r="B15" s="12" t="s">
        <v>11</v>
      </c>
      <c r="C15" s="15"/>
      <c r="D15" s="15"/>
      <c r="E15" s="15"/>
      <c r="F15" s="15"/>
      <c r="G15" s="15"/>
      <c r="H15" s="14"/>
      <c r="I15" s="15"/>
      <c r="J15" s="15"/>
      <c r="K15" s="48" t="str">
        <f>IFERROR(VLOOKUP($K$14,Blad2!$A$6:$Z$56,5,),"")</f>
        <v/>
      </c>
      <c r="L15" s="48"/>
      <c r="M15" s="48"/>
      <c r="N15" s="48"/>
      <c r="O15" s="48"/>
      <c r="P15" s="48"/>
      <c r="Q15" s="48"/>
      <c r="R15" s="15"/>
    </row>
    <row r="16" spans="1:25" ht="14.1" customHeight="1" x14ac:dyDescent="0.2">
      <c r="A16" s="13"/>
      <c r="B16" s="12" t="s">
        <v>75</v>
      </c>
      <c r="C16" s="15"/>
      <c r="D16" s="15"/>
      <c r="E16" s="15"/>
      <c r="F16" s="15"/>
      <c r="G16" s="15"/>
      <c r="H16" s="14"/>
      <c r="I16" s="15"/>
      <c r="J16" s="15"/>
      <c r="K16" s="48" t="str">
        <f>IFERROR(VLOOKUP($K$14,Blad2!$AA$6:$AZ$56,1,),"")</f>
        <v/>
      </c>
      <c r="L16" s="48"/>
      <c r="M16" s="48"/>
      <c r="N16" s="48"/>
      <c r="O16" s="14"/>
      <c r="P16" s="14"/>
      <c r="Q16" s="14"/>
      <c r="R16" s="15"/>
    </row>
    <row r="17" spans="1:18" ht="14.1" customHeight="1" x14ac:dyDescent="0.2">
      <c r="A17" s="13"/>
      <c r="B17" s="12" t="s">
        <v>12</v>
      </c>
      <c r="C17" s="15"/>
      <c r="D17" s="15"/>
      <c r="E17" s="15"/>
      <c r="F17" s="15"/>
      <c r="G17" s="15"/>
      <c r="H17" s="14"/>
      <c r="I17" s="15"/>
      <c r="J17" s="15"/>
      <c r="K17" s="48" t="str">
        <f>IFERROR(VLOOKUP($K$14,Blad2!$A$6:$Z$56,4,),"")</f>
        <v/>
      </c>
      <c r="L17" s="48"/>
      <c r="M17" s="48"/>
      <c r="N17" s="48"/>
      <c r="O17" s="48"/>
      <c r="P17" s="48"/>
      <c r="Q17" s="48"/>
      <c r="R17" s="15"/>
    </row>
    <row r="18" spans="1:18" ht="14.1" customHeight="1" x14ac:dyDescent="0.2">
      <c r="A18" s="13"/>
      <c r="B18" s="12" t="s">
        <v>137</v>
      </c>
      <c r="C18" s="15"/>
      <c r="D18" s="15"/>
      <c r="E18" s="15"/>
      <c r="F18" s="15"/>
      <c r="G18" s="15"/>
      <c r="H18" s="14"/>
      <c r="I18" s="15"/>
      <c r="J18" s="15"/>
      <c r="K18" s="48" t="str">
        <f>IFERROR(VLOOKUP($K$14,Blad2!$A$6:$Z$56,6,),"")</f>
        <v/>
      </c>
      <c r="L18" s="48"/>
      <c r="M18" s="48"/>
      <c r="N18" s="48"/>
      <c r="O18" s="48"/>
      <c r="P18" s="48"/>
      <c r="Q18" s="48"/>
      <c r="R18" s="29"/>
    </row>
    <row r="19" spans="1:18" ht="14.1" customHeight="1" x14ac:dyDescent="0.2">
      <c r="A19" s="13"/>
      <c r="B19" s="12" t="s">
        <v>13</v>
      </c>
      <c r="C19" s="15"/>
      <c r="D19" s="15"/>
      <c r="E19" s="15"/>
      <c r="F19" s="14"/>
      <c r="G19" s="15"/>
      <c r="H19" s="15"/>
      <c r="I19" s="15"/>
      <c r="J19" s="15"/>
      <c r="K19" s="48" t="str">
        <f>IFERROR(VLOOKUP($K$14,Blad2!$A$6:$Z$56,7,),"")</f>
        <v/>
      </c>
      <c r="L19" s="48"/>
      <c r="M19" s="48"/>
      <c r="N19" s="48"/>
      <c r="O19" s="48"/>
      <c r="P19" s="48"/>
      <c r="Q19" s="48"/>
      <c r="R19" s="29"/>
    </row>
    <row r="20" spans="1:18" ht="14.1" customHeight="1" x14ac:dyDescent="0.2">
      <c r="A20" s="13"/>
      <c r="B20" s="12" t="s">
        <v>19</v>
      </c>
      <c r="C20" s="15"/>
      <c r="D20" s="15"/>
      <c r="E20" s="15"/>
      <c r="F20" s="14"/>
      <c r="G20" s="15"/>
      <c r="H20" s="15"/>
      <c r="I20" s="15"/>
      <c r="J20" s="15"/>
      <c r="K20" s="48" t="str">
        <f>IFERROR(VLOOKUP($K$14,Blad2!$A$6:$Z$56,13,),"")</f>
        <v/>
      </c>
      <c r="L20" s="48"/>
      <c r="M20" s="48"/>
      <c r="N20" s="48"/>
      <c r="O20" s="48"/>
      <c r="P20" s="48"/>
      <c r="Q20" s="48"/>
      <c r="R20" s="29"/>
    </row>
    <row r="21" spans="1:18" ht="14.1" customHeight="1" x14ac:dyDescent="0.2">
      <c r="A21" s="13"/>
      <c r="B21" s="12" t="s">
        <v>23</v>
      </c>
      <c r="C21" s="15"/>
      <c r="D21" s="15"/>
      <c r="E21" s="15"/>
      <c r="F21" s="14"/>
      <c r="G21" s="15"/>
      <c r="H21" s="15"/>
      <c r="I21" s="15"/>
      <c r="J21" s="15"/>
      <c r="K21" s="48" t="str">
        <f>IFERROR(VLOOKUP($K$14,Blad2!$A$6:$Z$56,17,),"")</f>
        <v/>
      </c>
      <c r="L21" s="48"/>
      <c r="M21" s="48"/>
      <c r="N21" s="48"/>
      <c r="O21" s="40"/>
      <c r="P21" s="40"/>
      <c r="Q21" s="40"/>
      <c r="R21" s="29"/>
    </row>
    <row r="22" spans="1:18" ht="14.1" customHeight="1" x14ac:dyDescent="0.2">
      <c r="A22" s="13"/>
      <c r="B22" s="12" t="s">
        <v>14</v>
      </c>
      <c r="C22" s="15"/>
      <c r="D22" s="15"/>
      <c r="E22" s="15"/>
      <c r="F22" s="14"/>
      <c r="G22" s="15"/>
      <c r="H22" s="15"/>
      <c r="I22" s="15"/>
      <c r="J22" s="15"/>
      <c r="K22" s="48" t="str">
        <f>IFERROR(VLOOKUP($K$14,Blad2!$A$6:$Z$56,8,),"")</f>
        <v/>
      </c>
      <c r="L22" s="48"/>
      <c r="M22" s="48"/>
      <c r="N22" s="48"/>
      <c r="O22" s="40"/>
      <c r="P22" s="40"/>
      <c r="Q22" s="40"/>
      <c r="R22" s="29"/>
    </row>
    <row r="23" spans="1:18" ht="14.1" customHeight="1" x14ac:dyDescent="0.2">
      <c r="A23" s="13"/>
      <c r="B23" s="45" t="s">
        <v>15</v>
      </c>
      <c r="C23" s="45"/>
      <c r="D23" s="45"/>
      <c r="E23" s="45"/>
      <c r="F23" s="45"/>
      <c r="G23" s="45"/>
      <c r="H23" s="45"/>
      <c r="I23" s="45"/>
      <c r="J23" s="15"/>
      <c r="K23" s="48" t="str">
        <f>IFERROR(VLOOKUP($K$14,Blad2!$A$6:$Z$56,9,),"")</f>
        <v/>
      </c>
      <c r="L23" s="48"/>
      <c r="M23" s="48"/>
      <c r="N23" s="48"/>
      <c r="O23" s="40"/>
      <c r="P23" s="40"/>
      <c r="Q23" s="40"/>
      <c r="R23" s="29"/>
    </row>
    <row r="24" spans="1:18" ht="14.1" customHeight="1" x14ac:dyDescent="0.2">
      <c r="A24" s="13"/>
      <c r="B24" s="45"/>
      <c r="C24" s="45"/>
      <c r="D24" s="45"/>
      <c r="E24" s="45"/>
      <c r="F24" s="45"/>
      <c r="G24" s="45"/>
      <c r="H24" s="45"/>
      <c r="I24" s="45"/>
      <c r="J24" s="15"/>
      <c r="K24" s="40"/>
      <c r="L24" s="40"/>
      <c r="M24" s="40"/>
      <c r="N24" s="40"/>
      <c r="O24" s="40"/>
      <c r="P24" s="40"/>
      <c r="Q24" s="40"/>
      <c r="R24" s="29"/>
    </row>
    <row r="25" spans="1:18" ht="14.1" customHeight="1" x14ac:dyDescent="0.2">
      <c r="A25" s="13"/>
      <c r="B25" s="32"/>
      <c r="C25" s="32"/>
      <c r="D25" s="32"/>
      <c r="E25" s="32"/>
      <c r="F25" s="32"/>
      <c r="G25" s="32"/>
      <c r="H25" s="32"/>
      <c r="I25" s="32"/>
      <c r="J25" s="15"/>
      <c r="K25" s="40"/>
      <c r="L25" s="40"/>
      <c r="M25" s="40"/>
      <c r="N25" s="40"/>
      <c r="O25" s="40"/>
      <c r="P25" s="40"/>
      <c r="Q25" s="40"/>
      <c r="R25" s="29"/>
    </row>
    <row r="26" spans="1:18" ht="14.1" customHeight="1" x14ac:dyDescent="0.2">
      <c r="A26" s="14" t="s">
        <v>8</v>
      </c>
      <c r="B26" s="32"/>
      <c r="C26" s="32"/>
      <c r="D26" s="32"/>
      <c r="E26" s="32"/>
      <c r="F26" s="32"/>
      <c r="G26" s="32"/>
      <c r="H26" s="32"/>
      <c r="I26" s="32"/>
      <c r="J26" s="15"/>
      <c r="K26" s="40"/>
      <c r="L26" s="40"/>
      <c r="M26" s="40"/>
      <c r="N26" s="40"/>
      <c r="O26" s="40"/>
      <c r="P26" s="40"/>
      <c r="Q26" s="40"/>
      <c r="R26" s="29"/>
    </row>
    <row r="27" spans="1:18" ht="14.1" customHeight="1" x14ac:dyDescent="0.2">
      <c r="A27" s="13"/>
      <c r="B27" s="12" t="s">
        <v>16</v>
      </c>
      <c r="C27" s="15"/>
      <c r="D27" s="15"/>
      <c r="E27" s="15"/>
      <c r="F27" s="14"/>
      <c r="G27" s="15"/>
      <c r="H27" s="15"/>
      <c r="I27" s="15"/>
      <c r="J27" s="15"/>
      <c r="K27" s="48" t="str">
        <f>IFERROR(VLOOKUP($K$14,Blad2!$A$6:$Z$56,10,),"")</f>
        <v/>
      </c>
      <c r="L27" s="48"/>
      <c r="M27" s="48"/>
      <c r="N27" s="48"/>
      <c r="O27" s="40"/>
      <c r="P27" s="40"/>
      <c r="Q27" s="40"/>
      <c r="R27" s="29"/>
    </row>
    <row r="28" spans="1:18" ht="14.1" customHeight="1" x14ac:dyDescent="0.2">
      <c r="A28" s="13"/>
      <c r="B28" s="12" t="s">
        <v>17</v>
      </c>
      <c r="C28" s="15"/>
      <c r="D28" s="15"/>
      <c r="E28" s="15"/>
      <c r="F28" s="14"/>
      <c r="G28" s="15"/>
      <c r="H28" s="15"/>
      <c r="I28" s="15"/>
      <c r="J28" s="15"/>
      <c r="K28" s="48" t="str">
        <f>IFERROR(VLOOKUP($K$14,Blad2!$A$6:$Z$56,11,),"")</f>
        <v/>
      </c>
      <c r="L28" s="48"/>
      <c r="M28" s="48"/>
      <c r="N28" s="48"/>
      <c r="O28" s="40" t="str">
        <f>IF(K28="","","kW")</f>
        <v/>
      </c>
      <c r="P28" s="40"/>
      <c r="Q28" s="40"/>
      <c r="R28" s="29"/>
    </row>
    <row r="29" spans="1:18" ht="14.1" customHeight="1" x14ac:dyDescent="0.2">
      <c r="A29" s="13"/>
      <c r="B29" s="12" t="s">
        <v>18</v>
      </c>
      <c r="C29" s="15"/>
      <c r="D29" s="15"/>
      <c r="E29" s="15"/>
      <c r="F29" s="14"/>
      <c r="G29" s="15"/>
      <c r="H29" s="15"/>
      <c r="I29" s="15"/>
      <c r="J29" s="15"/>
      <c r="K29" s="48" t="str">
        <f>IFERROR(VLOOKUP($K$14,Blad2!$A$6:$Z$56,12,),"")</f>
        <v/>
      </c>
      <c r="L29" s="48"/>
      <c r="M29" s="48"/>
      <c r="N29" s="48"/>
      <c r="O29" s="40"/>
      <c r="P29" s="40"/>
      <c r="Q29" s="40"/>
      <c r="R29" s="29"/>
    </row>
    <row r="30" spans="1:18" ht="14.1" customHeight="1" x14ac:dyDescent="0.2">
      <c r="A30" s="13"/>
      <c r="B30" s="12" t="s">
        <v>20</v>
      </c>
      <c r="C30" s="15"/>
      <c r="D30" s="15"/>
      <c r="E30" s="15"/>
      <c r="F30" s="14"/>
      <c r="G30" s="15"/>
      <c r="H30" s="15"/>
      <c r="I30" s="15"/>
      <c r="J30" s="15"/>
      <c r="K30" s="48" t="str">
        <f>IFERROR(VLOOKUP($K$14,Blad2!$A$6:$Z$56,14,),"")</f>
        <v/>
      </c>
      <c r="L30" s="48"/>
      <c r="M30" s="48"/>
      <c r="N30" s="48"/>
      <c r="O30" s="40"/>
      <c r="P30" s="40"/>
      <c r="Q30" s="40"/>
      <c r="R30" s="29"/>
    </row>
    <row r="31" spans="1:18" ht="14.1" customHeight="1" x14ac:dyDescent="0.2">
      <c r="A31" s="26"/>
      <c r="B31" s="12" t="s">
        <v>21</v>
      </c>
      <c r="C31" s="15"/>
      <c r="D31" s="15"/>
      <c r="E31" s="15"/>
      <c r="F31" s="15"/>
      <c r="G31" s="15"/>
      <c r="H31" s="15"/>
      <c r="I31" s="15"/>
      <c r="J31" s="15"/>
      <c r="K31" s="48" t="str">
        <f>IFERROR(VLOOKUP($K$14,Blad2!$A$6:$Z$56,15,),"")</f>
        <v/>
      </c>
      <c r="L31" s="48"/>
      <c r="M31" s="48"/>
      <c r="N31" s="48"/>
      <c r="O31" s="14" t="str">
        <f>IF(K31="","","%")</f>
        <v/>
      </c>
      <c r="P31" s="14"/>
      <c r="Q31" s="14"/>
      <c r="R31" s="29"/>
    </row>
    <row r="32" spans="1:18" ht="14.1" customHeight="1" x14ac:dyDescent="0.2">
      <c r="A32" s="13"/>
      <c r="B32" s="12" t="s">
        <v>22</v>
      </c>
      <c r="C32" s="15"/>
      <c r="D32" s="14"/>
      <c r="E32" s="15"/>
      <c r="F32" s="15"/>
      <c r="G32" s="15"/>
      <c r="H32" s="15"/>
      <c r="I32" s="15"/>
      <c r="J32" s="15"/>
      <c r="K32" s="48" t="str">
        <f>IFERROR(VLOOKUP($K$14,Blad2!$A$6:$Z$56,16,),"")</f>
        <v/>
      </c>
      <c r="L32" s="48"/>
      <c r="M32" s="48"/>
      <c r="N32" s="48"/>
      <c r="O32" s="40" t="str">
        <f>IF(K32="","","°C")</f>
        <v/>
      </c>
      <c r="P32" s="40"/>
      <c r="Q32" s="40"/>
      <c r="R32" s="27"/>
    </row>
    <row r="33" spans="1:18" ht="14.1" customHeight="1" x14ac:dyDescent="0.2">
      <c r="A33" s="13"/>
      <c r="B33" s="12"/>
      <c r="C33" s="15"/>
      <c r="D33" s="15"/>
      <c r="E33" s="14"/>
      <c r="F33" s="15"/>
      <c r="G33" s="15"/>
      <c r="H33" s="15"/>
      <c r="I33" s="15"/>
      <c r="J33" s="15"/>
      <c r="K33" s="40" t="str">
        <f>IFERROR(VLOOKUP($K$14,Blad2!$Z$8:$AV$49,6,),"")</f>
        <v/>
      </c>
      <c r="L33" s="40"/>
      <c r="M33" s="40"/>
      <c r="N33" s="40"/>
      <c r="O33" s="40"/>
      <c r="P33" s="40"/>
      <c r="Q33" s="40"/>
      <c r="R33" s="27"/>
    </row>
    <row r="34" spans="1:18" ht="14.1" customHeight="1" x14ac:dyDescent="0.2">
      <c r="A34" s="14" t="s">
        <v>9</v>
      </c>
      <c r="B34" s="12"/>
      <c r="C34" s="15"/>
      <c r="D34" s="15"/>
      <c r="E34" s="14"/>
      <c r="F34" s="15"/>
      <c r="G34" s="15"/>
      <c r="H34" s="15"/>
      <c r="I34" s="15"/>
      <c r="J34" s="15"/>
      <c r="K34" s="40"/>
      <c r="L34" s="40"/>
      <c r="M34" s="40"/>
      <c r="N34" s="40"/>
      <c r="O34" s="40"/>
      <c r="P34" s="40"/>
      <c r="Q34" s="40"/>
      <c r="R34" s="30"/>
    </row>
    <row r="35" spans="1:18" ht="14.1" customHeight="1" x14ac:dyDescent="0.2">
      <c r="A35" s="13"/>
      <c r="B35" s="12" t="s">
        <v>28</v>
      </c>
      <c r="C35" s="15"/>
      <c r="D35" s="15"/>
      <c r="E35" s="14"/>
      <c r="F35" s="15"/>
      <c r="G35" s="15"/>
      <c r="H35" s="15"/>
      <c r="I35" s="15"/>
      <c r="J35" s="15"/>
      <c r="K35" s="47" t="str">
        <f>IFERROR(VLOOKUP($K$14,Blad2!$AA$6:$AZ$56,5,),"")</f>
        <v/>
      </c>
      <c r="L35" s="47"/>
      <c r="M35" s="47"/>
      <c r="N35" s="47"/>
      <c r="O35" s="47"/>
      <c r="P35" s="47"/>
      <c r="Q35" s="47"/>
      <c r="R35" s="30"/>
    </row>
    <row r="36" spans="1:18" ht="14.1" customHeight="1" x14ac:dyDescent="0.2">
      <c r="A36" s="13"/>
      <c r="B36" s="12"/>
      <c r="C36" s="15"/>
      <c r="D36" s="15"/>
      <c r="E36" s="14"/>
      <c r="F36" s="15"/>
      <c r="G36" s="15"/>
      <c r="H36" s="15"/>
      <c r="I36" s="15"/>
      <c r="J36" s="15"/>
      <c r="K36" s="47"/>
      <c r="L36" s="47"/>
      <c r="M36" s="47"/>
      <c r="N36" s="47"/>
      <c r="O36" s="47"/>
      <c r="P36" s="47"/>
      <c r="Q36" s="47"/>
      <c r="R36" s="30"/>
    </row>
    <row r="37" spans="1:18" ht="14.1" customHeight="1" x14ac:dyDescent="0.2">
      <c r="A37" s="13"/>
      <c r="B37" s="12" t="s">
        <v>29</v>
      </c>
      <c r="C37" s="15"/>
      <c r="D37" s="15"/>
      <c r="E37" s="14"/>
      <c r="F37" s="15"/>
      <c r="G37" s="15"/>
      <c r="H37" s="15"/>
      <c r="I37" s="15"/>
      <c r="J37" s="15"/>
      <c r="K37" s="48" t="str">
        <f>IFERROR(VLOOKUP($K$14,Blad2!$AA$6:$AZ$56,6,),"")</f>
        <v/>
      </c>
      <c r="L37" s="48"/>
      <c r="M37" s="48"/>
      <c r="N37" s="48"/>
      <c r="O37" s="40"/>
      <c r="P37" s="40"/>
      <c r="Q37" s="40"/>
      <c r="R37" s="30"/>
    </row>
    <row r="38" spans="1:18" ht="14.1" customHeight="1" x14ac:dyDescent="0.2">
      <c r="A38" s="13"/>
      <c r="B38" s="12" t="s">
        <v>30</v>
      </c>
      <c r="C38" s="15"/>
      <c r="D38" s="15"/>
      <c r="E38" s="14"/>
      <c r="F38" s="15"/>
      <c r="G38" s="15"/>
      <c r="H38" s="15"/>
      <c r="I38" s="15"/>
      <c r="J38" s="15"/>
      <c r="K38" s="48" t="str">
        <f>IFERROR(VLOOKUP($K$14,Blad2!$AA$6:$AZ$56,7,),"")</f>
        <v/>
      </c>
      <c r="L38" s="48"/>
      <c r="M38" s="48"/>
      <c r="N38" s="48"/>
      <c r="O38" s="40"/>
      <c r="P38" s="40"/>
      <c r="Q38" s="40"/>
      <c r="R38" s="30"/>
    </row>
    <row r="39" spans="1:18" ht="14.1" customHeight="1" x14ac:dyDescent="0.2">
      <c r="A39" s="13"/>
      <c r="B39" s="12" t="s">
        <v>17</v>
      </c>
      <c r="C39" s="15"/>
      <c r="D39" s="15"/>
      <c r="E39" s="14"/>
      <c r="F39" s="15"/>
      <c r="G39" s="15"/>
      <c r="H39" s="15"/>
      <c r="I39" s="15"/>
      <c r="J39" s="15"/>
      <c r="K39" s="48" t="str">
        <f>IFERROR(VLOOKUP($K$14,Blad2!$AA$6:$AZ$56,9,),"")</f>
        <v/>
      </c>
      <c r="L39" s="48"/>
      <c r="M39" s="48"/>
      <c r="N39" s="48"/>
      <c r="O39" s="40" t="str">
        <f>IF(K39="","","°C")</f>
        <v/>
      </c>
      <c r="P39" s="40"/>
      <c r="Q39" s="40"/>
      <c r="R39" s="27"/>
    </row>
    <row r="40" spans="1:18" ht="14.1" customHeight="1" x14ac:dyDescent="0.2">
      <c r="A40" s="13"/>
      <c r="B40" s="33" t="s">
        <v>73</v>
      </c>
      <c r="C40" s="34"/>
      <c r="D40" s="34"/>
      <c r="E40" s="35"/>
      <c r="F40" s="34"/>
      <c r="G40" s="15"/>
      <c r="H40" s="15"/>
      <c r="I40" s="15"/>
      <c r="J40" s="15"/>
      <c r="K40" s="48" t="str">
        <f>IFERROR(VLOOKUP($K$14,Blad2!$AA$6:$AZ$56,2,),"")</f>
        <v/>
      </c>
      <c r="L40" s="48"/>
      <c r="M40" s="48"/>
      <c r="N40" s="48"/>
      <c r="O40" s="40"/>
      <c r="P40" s="40"/>
      <c r="Q40" s="40"/>
      <c r="R40" s="27"/>
    </row>
    <row r="41" spans="1:18" ht="14.1" customHeight="1" x14ac:dyDescent="0.2">
      <c r="A41" s="13"/>
      <c r="B41" s="12" t="s">
        <v>35</v>
      </c>
      <c r="C41" s="15"/>
      <c r="D41" s="15"/>
      <c r="E41" s="14"/>
      <c r="F41" s="15"/>
      <c r="G41" s="15"/>
      <c r="H41" s="15"/>
      <c r="I41" s="15"/>
      <c r="J41" s="15"/>
      <c r="K41" s="48" t="str">
        <f>IFERROR(VLOOKUP($K$14,Blad2!$AA$6:$AZ$56,10,),"")</f>
        <v/>
      </c>
      <c r="L41" s="48"/>
      <c r="M41" s="48"/>
      <c r="N41" s="48"/>
      <c r="O41" s="48"/>
      <c r="P41" s="48"/>
      <c r="Q41" s="48"/>
      <c r="R41" s="30"/>
    </row>
    <row r="42" spans="1:18" ht="14.1" customHeight="1" x14ac:dyDescent="0.2">
      <c r="A42" s="13"/>
      <c r="B42" s="12" t="s">
        <v>138</v>
      </c>
      <c r="C42" s="15"/>
      <c r="D42" s="15"/>
      <c r="E42" s="14"/>
      <c r="F42" s="15"/>
      <c r="G42" s="15"/>
      <c r="H42" s="15"/>
      <c r="I42" s="15"/>
      <c r="J42" s="15"/>
      <c r="K42" s="47" t="str">
        <f>IFERROR(VLOOKUP($K$14,Blad2!$AA$6:$AZ$56,17,),"")</f>
        <v/>
      </c>
      <c r="L42" s="47"/>
      <c r="M42" s="47"/>
      <c r="N42" s="47"/>
      <c r="O42" s="47"/>
      <c r="P42" s="47"/>
      <c r="Q42" s="47"/>
      <c r="R42" s="30"/>
    </row>
    <row r="43" spans="1:18" ht="14.1" customHeight="1" x14ac:dyDescent="0.2">
      <c r="A43" s="13"/>
      <c r="B43" s="12"/>
      <c r="C43" s="15"/>
      <c r="D43" s="15"/>
      <c r="E43" s="14"/>
      <c r="F43" s="15"/>
      <c r="G43" s="15"/>
      <c r="H43" s="15"/>
      <c r="I43" s="15"/>
      <c r="J43" s="15"/>
      <c r="K43" s="47"/>
      <c r="L43" s="47"/>
      <c r="M43" s="47"/>
      <c r="N43" s="47"/>
      <c r="O43" s="47"/>
      <c r="P43" s="47"/>
      <c r="Q43" s="47"/>
      <c r="R43" s="31"/>
    </row>
    <row r="44" spans="1:18" ht="14.1" customHeight="1" x14ac:dyDescent="0.2">
      <c r="A44" s="13"/>
      <c r="B44" s="12" t="s">
        <v>139</v>
      </c>
      <c r="C44" s="15"/>
      <c r="D44" s="15"/>
      <c r="E44" s="14"/>
      <c r="F44" s="15"/>
      <c r="G44" s="15"/>
      <c r="H44" s="15"/>
      <c r="I44" s="15"/>
      <c r="J44" s="15"/>
      <c r="K44" s="48" t="str">
        <f>IFERROR(VLOOKUP($K$14,Blad2!$AA$6:$AZ$56,16,),"")</f>
        <v/>
      </c>
      <c r="L44" s="48"/>
      <c r="M44" s="48"/>
      <c r="N44" s="48"/>
      <c r="O44" s="48"/>
      <c r="P44" s="48"/>
      <c r="Q44" s="48"/>
      <c r="R44" s="30"/>
    </row>
    <row r="45" spans="1:18" ht="14.1" customHeight="1" x14ac:dyDescent="0.2">
      <c r="A45" s="13"/>
      <c r="B45" s="12" t="s">
        <v>31</v>
      </c>
      <c r="C45" s="15"/>
      <c r="D45" s="15"/>
      <c r="E45" s="14"/>
      <c r="F45" s="15"/>
      <c r="G45" s="15"/>
      <c r="H45" s="15"/>
      <c r="I45" s="15"/>
      <c r="J45" s="15"/>
      <c r="K45" s="48" t="str">
        <f>IFERROR(VLOOKUP($K$14,Blad2!$AA$6:$AZ$56,11,),"")</f>
        <v/>
      </c>
      <c r="L45" s="48"/>
      <c r="M45" s="48"/>
      <c r="N45" s="48"/>
      <c r="O45" s="48"/>
      <c r="P45" s="48"/>
      <c r="Q45" s="48"/>
      <c r="R45" s="30"/>
    </row>
    <row r="46" spans="1:18" ht="14.1" customHeight="1" x14ac:dyDescent="0.2">
      <c r="A46" s="13"/>
      <c r="B46" s="12" t="s">
        <v>32</v>
      </c>
      <c r="C46" s="15"/>
      <c r="D46" s="15"/>
      <c r="E46" s="14"/>
      <c r="F46" s="15"/>
      <c r="G46" s="15"/>
      <c r="H46" s="15"/>
      <c r="I46" s="15"/>
      <c r="J46" s="15"/>
      <c r="K46" s="48" t="str">
        <f>IFERROR(VLOOKUP($K$14,Blad2!$AA$6:$AZ$56,12,),"")</f>
        <v/>
      </c>
      <c r="L46" s="48"/>
      <c r="M46" s="48"/>
      <c r="N46" s="48"/>
      <c r="O46" s="48"/>
      <c r="P46" s="48"/>
      <c r="Q46" s="48"/>
      <c r="R46" s="30"/>
    </row>
    <row r="47" spans="1:18" ht="14.1" customHeight="1" x14ac:dyDescent="0.2">
      <c r="A47" s="13"/>
      <c r="B47" s="12" t="s">
        <v>33</v>
      </c>
      <c r="C47" s="15"/>
      <c r="D47" s="15"/>
      <c r="E47" s="14"/>
      <c r="F47" s="15"/>
      <c r="G47" s="15"/>
      <c r="H47" s="15"/>
      <c r="I47" s="15"/>
      <c r="J47" s="15"/>
      <c r="K47" s="48" t="str">
        <f>IFERROR(VLOOKUP($K$14,Blad2!$AA$6:$AZ$56,13,),"")</f>
        <v/>
      </c>
      <c r="L47" s="48"/>
      <c r="M47" s="48"/>
      <c r="N47" s="48"/>
      <c r="O47" s="48"/>
      <c r="P47" s="48"/>
      <c r="Q47" s="48"/>
      <c r="R47" s="30"/>
    </row>
    <row r="48" spans="1:18" ht="14.1" customHeight="1" x14ac:dyDescent="0.2">
      <c r="A48" s="13"/>
      <c r="B48" s="12" t="s">
        <v>34</v>
      </c>
      <c r="C48" s="15"/>
      <c r="D48" s="15"/>
      <c r="E48" s="14"/>
      <c r="F48" s="15"/>
      <c r="G48" s="15"/>
      <c r="H48" s="15"/>
      <c r="I48" s="15"/>
      <c r="J48" s="15"/>
      <c r="K48" s="48" t="str">
        <f>IFERROR(VLOOKUP($K$14,Blad2!$AA$6:$AZ$56,14,),"")</f>
        <v/>
      </c>
      <c r="L48" s="48"/>
      <c r="M48" s="48"/>
      <c r="N48" s="48"/>
      <c r="O48" s="40" t="str">
        <f>IF(K48="","","%")</f>
        <v/>
      </c>
      <c r="P48" s="40"/>
      <c r="Q48" s="40"/>
      <c r="R48" s="30"/>
    </row>
    <row r="49" spans="1:18" ht="14.1" customHeight="1" x14ac:dyDescent="0.2">
      <c r="A49" s="13"/>
      <c r="B49" s="12"/>
      <c r="C49" s="15"/>
      <c r="D49" s="15"/>
      <c r="E49" s="14"/>
      <c r="F49" s="15"/>
      <c r="G49" s="15"/>
      <c r="H49" s="15"/>
      <c r="I49" s="15"/>
      <c r="J49" s="15"/>
      <c r="K49" s="40"/>
      <c r="L49" s="40"/>
      <c r="M49" s="40"/>
      <c r="N49" s="40"/>
      <c r="O49" s="40"/>
      <c r="P49" s="40"/>
      <c r="Q49" s="40"/>
      <c r="R49" s="30"/>
    </row>
    <row r="50" spans="1:18" ht="14.1" customHeight="1" x14ac:dyDescent="0.2">
      <c r="A50" s="14" t="s">
        <v>140</v>
      </c>
      <c r="B50" s="12"/>
      <c r="C50" s="15"/>
      <c r="D50" s="15"/>
      <c r="E50" s="14"/>
      <c r="F50" s="15"/>
      <c r="G50" s="15"/>
      <c r="H50" s="15"/>
      <c r="I50" s="15"/>
      <c r="J50" s="15"/>
      <c r="K50" s="40"/>
      <c r="L50" s="40"/>
      <c r="M50" s="40"/>
      <c r="N50" s="40"/>
      <c r="O50" s="40"/>
      <c r="P50" s="40"/>
      <c r="Q50" s="40"/>
      <c r="R50" s="30"/>
    </row>
    <row r="51" spans="1:18" ht="14.1" customHeight="1" x14ac:dyDescent="0.2">
      <c r="A51" s="13"/>
      <c r="B51" s="12" t="s">
        <v>24</v>
      </c>
      <c r="C51" s="15"/>
      <c r="D51" s="15"/>
      <c r="E51" s="14"/>
      <c r="F51" s="15"/>
      <c r="G51" s="15"/>
      <c r="H51" s="15"/>
      <c r="I51" s="15"/>
      <c r="J51" s="15"/>
      <c r="K51" s="48" t="str">
        <f>IFERROR(VLOOKUP($K$14,Blad2!$A$6:$Z$56,19,),"")</f>
        <v/>
      </c>
      <c r="L51" s="48"/>
      <c r="M51" s="48"/>
      <c r="N51" s="48"/>
      <c r="O51" s="48"/>
      <c r="P51" s="48"/>
      <c r="Q51" s="48"/>
      <c r="R51" s="30"/>
    </row>
    <row r="52" spans="1:18" ht="14.1" customHeight="1" x14ac:dyDescent="0.2">
      <c r="A52" s="13"/>
      <c r="B52" s="12" t="s">
        <v>25</v>
      </c>
      <c r="C52" s="15"/>
      <c r="D52" s="15"/>
      <c r="E52" s="14"/>
      <c r="F52" s="15"/>
      <c r="G52" s="15"/>
      <c r="H52" s="15"/>
      <c r="I52" s="15"/>
      <c r="J52" s="15"/>
      <c r="K52" s="48" t="str">
        <f>IFERROR(VLOOKUP($K$14,Blad2!$A$6:$Z$56,20,),"")</f>
        <v/>
      </c>
      <c r="L52" s="48"/>
      <c r="M52" s="48"/>
      <c r="N52" s="48"/>
      <c r="O52" s="48"/>
      <c r="P52" s="48"/>
      <c r="Q52" s="48"/>
      <c r="R52" s="30"/>
    </row>
    <row r="53" spans="1:18" ht="14.1" customHeight="1" x14ac:dyDescent="0.2">
      <c r="A53" s="13"/>
      <c r="B53" s="12" t="s">
        <v>26</v>
      </c>
      <c r="C53" s="15"/>
      <c r="D53" s="15"/>
      <c r="E53" s="14"/>
      <c r="F53" s="15"/>
      <c r="G53" s="15"/>
      <c r="H53" s="15"/>
      <c r="I53" s="15"/>
      <c r="J53" s="15"/>
      <c r="K53" s="48" t="str">
        <f>IFERROR(VLOOKUP($K$14,Blad2!$A$6:$Z$56,21,),"")</f>
        <v/>
      </c>
      <c r="L53" s="48"/>
      <c r="M53" s="48"/>
      <c r="N53" s="48"/>
      <c r="O53" s="48"/>
      <c r="P53" s="48"/>
      <c r="Q53" s="48"/>
      <c r="R53" s="30"/>
    </row>
    <row r="54" spans="1:18" ht="14.1" customHeight="1" x14ac:dyDescent="0.2">
      <c r="A54" s="13"/>
      <c r="B54" s="12" t="s">
        <v>27</v>
      </c>
      <c r="C54" s="15"/>
      <c r="D54" s="15"/>
      <c r="E54" s="14"/>
      <c r="F54" s="15"/>
      <c r="G54" s="15"/>
      <c r="H54" s="15"/>
      <c r="I54" s="15"/>
      <c r="J54" s="15"/>
      <c r="K54" s="48" t="str">
        <f>IFERROR(VLOOKUP($K$14,Blad2!$A$6:$Z$56,22,),"")</f>
        <v/>
      </c>
      <c r="L54" s="48"/>
      <c r="M54" s="48"/>
      <c r="N54" s="48"/>
      <c r="O54" s="48"/>
      <c r="P54" s="48"/>
      <c r="Q54" s="48"/>
      <c r="R54" s="27"/>
    </row>
    <row r="55" spans="1:18" ht="14.1" customHeight="1" x14ac:dyDescent="0.2">
      <c r="A55" s="13"/>
      <c r="B55" s="12" t="s">
        <v>79</v>
      </c>
      <c r="C55" s="15"/>
      <c r="D55" s="15"/>
      <c r="E55" s="14"/>
      <c r="F55" s="15"/>
      <c r="G55" s="15"/>
      <c r="H55" s="15"/>
      <c r="I55" s="15"/>
      <c r="J55" s="15"/>
      <c r="K55" s="51" t="str">
        <f>IFERROR(VLOOKUP($K$14,Blad2!$A$6:$Z$56,23,),"")</f>
        <v/>
      </c>
      <c r="L55" s="51"/>
      <c r="M55" s="51"/>
      <c r="N55" s="51"/>
      <c r="O55" s="51"/>
      <c r="P55" s="51"/>
      <c r="Q55" s="51"/>
      <c r="R55" s="30"/>
    </row>
    <row r="56" spans="1:18" ht="14.1" customHeight="1" x14ac:dyDescent="0.2">
      <c r="A56" s="13"/>
      <c r="B56" s="12"/>
      <c r="C56" s="15"/>
      <c r="D56" s="15"/>
      <c r="E56" s="15"/>
      <c r="F56" s="15"/>
      <c r="G56" s="15"/>
      <c r="H56" s="15"/>
      <c r="I56" s="15"/>
      <c r="J56" s="15"/>
      <c r="K56" s="44" t="str">
        <f>IFERROR(VLOOKUP($K$14,Blad2!$Z$8:$AV$49,7,),"")</f>
        <v/>
      </c>
      <c r="L56" s="44"/>
      <c r="M56" s="44"/>
      <c r="N56" s="44"/>
      <c r="O56" s="44"/>
      <c r="P56" s="44"/>
      <c r="Q56" s="44"/>
      <c r="R56" s="44"/>
    </row>
    <row r="57" spans="1:18" ht="14.1" customHeight="1" x14ac:dyDescent="0.2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44"/>
      <c r="L57" s="44"/>
      <c r="M57" s="44"/>
      <c r="N57" s="44"/>
      <c r="O57" s="44"/>
      <c r="P57" s="44"/>
      <c r="Q57" s="44"/>
      <c r="R57" s="44"/>
    </row>
    <row r="58" spans="1:18" hidden="1" x14ac:dyDescent="0.2"/>
    <row r="59" spans="1:18" hidden="1" x14ac:dyDescent="0.2"/>
    <row r="60" spans="1:18" hidden="1" x14ac:dyDescent="0.2"/>
    <row r="61" spans="1:18" hidden="1" x14ac:dyDescent="0.2"/>
    <row r="62" spans="1:18" hidden="1" x14ac:dyDescent="0.2"/>
    <row r="63" spans="1:18" hidden="1" x14ac:dyDescent="0.2"/>
    <row r="64" spans="1:18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  <row r="86" x14ac:dyDescent="0.2"/>
    <row r="87" x14ac:dyDescent="0.2"/>
    <row r="88" x14ac:dyDescent="0.2"/>
    <row r="89" x14ac:dyDescent="0.2"/>
    <row r="90" x14ac:dyDescent="0.2"/>
    <row r="91" x14ac:dyDescent="0.2"/>
    <row r="92" x14ac:dyDescent="0.2"/>
    <row r="93" x14ac:dyDescent="0.2"/>
    <row r="94" x14ac:dyDescent="0.2"/>
    <row r="95" x14ac:dyDescent="0.2"/>
    <row r="96" x14ac:dyDescent="0.2"/>
    <row r="97" x14ac:dyDescent="0.2"/>
    <row r="98" x14ac:dyDescent="0.2"/>
    <row r="99" x14ac:dyDescent="0.2"/>
    <row r="100" x14ac:dyDescent="0.2"/>
    <row r="101" x14ac:dyDescent="0.2"/>
    <row r="102" x14ac:dyDescent="0.2"/>
    <row r="103" x14ac:dyDescent="0.2"/>
    <row r="104" x14ac:dyDescent="0.2"/>
    <row r="105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x14ac:dyDescent="0.2"/>
    <row r="122" x14ac:dyDescent="0.2"/>
    <row r="123" x14ac:dyDescent="0.2"/>
    <row r="124" x14ac:dyDescent="0.2"/>
    <row r="125" x14ac:dyDescent="0.2"/>
    <row r="126" x14ac:dyDescent="0.2"/>
    <row r="127" x14ac:dyDescent="0.2"/>
    <row r="128" x14ac:dyDescent="0.2"/>
    <row r="129" x14ac:dyDescent="0.2"/>
    <row r="130" x14ac:dyDescent="0.2"/>
    <row r="131" x14ac:dyDescent="0.2"/>
    <row r="132" x14ac:dyDescent="0.2"/>
    <row r="133" x14ac:dyDescent="0.2"/>
    <row r="134" x14ac:dyDescent="0.2"/>
    <row r="135" x14ac:dyDescent="0.2"/>
    <row r="136" x14ac:dyDescent="0.2"/>
    <row r="137" x14ac:dyDescent="0.2"/>
    <row r="138" x14ac:dyDescent="0.2"/>
    <row r="139" x14ac:dyDescent="0.2"/>
    <row r="140" x14ac:dyDescent="0.2"/>
    <row r="141" x14ac:dyDescent="0.2"/>
    <row r="142" x14ac:dyDescent="0.2"/>
    <row r="143" x14ac:dyDescent="0.2"/>
    <row r="144" x14ac:dyDescent="0.2"/>
    <row r="145" x14ac:dyDescent="0.2"/>
    <row r="146" x14ac:dyDescent="0.2"/>
    <row r="147" x14ac:dyDescent="0.2"/>
    <row r="148" x14ac:dyDescent="0.2"/>
    <row r="149" x14ac:dyDescent="0.2"/>
    <row r="150" x14ac:dyDescent="0.2"/>
    <row r="151" x14ac:dyDescent="0.2"/>
    <row r="152" x14ac:dyDescent="0.2"/>
    <row r="153" x14ac:dyDescent="0.2"/>
    <row r="154" x14ac:dyDescent="0.2"/>
    <row r="155" x14ac:dyDescent="0.2"/>
    <row r="156" x14ac:dyDescent="0.2"/>
    <row r="157" x14ac:dyDescent="0.2"/>
    <row r="158" x14ac:dyDescent="0.2"/>
    <row r="159" x14ac:dyDescent="0.2"/>
    <row r="160" x14ac:dyDescent="0.2"/>
    <row r="161" x14ac:dyDescent="0.2"/>
    <row r="162" x14ac:dyDescent="0.2"/>
    <row r="163" x14ac:dyDescent="0.2"/>
    <row r="164" x14ac:dyDescent="0.2"/>
    <row r="165" x14ac:dyDescent="0.2"/>
    <row r="166" x14ac:dyDescent="0.2"/>
    <row r="167" x14ac:dyDescent="0.2"/>
    <row r="168" x14ac:dyDescent="0.2"/>
    <row r="169" x14ac:dyDescent="0.2"/>
    <row r="170" x14ac:dyDescent="0.2"/>
    <row r="171" x14ac:dyDescent="0.2"/>
    <row r="172" x14ac:dyDescent="0.2"/>
    <row r="173" x14ac:dyDescent="0.2"/>
    <row r="174" x14ac:dyDescent="0.2"/>
    <row r="175" x14ac:dyDescent="0.2"/>
    <row r="176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</sheetData>
  <sheetProtection password="95D2" sheet="1" objects="1" scenarios="1"/>
  <mergeCells count="38">
    <mergeCell ref="K51:Q51"/>
    <mergeCell ref="K52:Q52"/>
    <mergeCell ref="K54:Q54"/>
    <mergeCell ref="K55:Q55"/>
    <mergeCell ref="K38:N38"/>
    <mergeCell ref="K39:N39"/>
    <mergeCell ref="K40:N40"/>
    <mergeCell ref="K41:Q41"/>
    <mergeCell ref="K44:Q44"/>
    <mergeCell ref="K46:Q46"/>
    <mergeCell ref="K47:Q47"/>
    <mergeCell ref="K45:Q45"/>
    <mergeCell ref="K48:N48"/>
    <mergeCell ref="K53:Q53"/>
    <mergeCell ref="A9:Q11"/>
    <mergeCell ref="K19:Q19"/>
    <mergeCell ref="K18:Q18"/>
    <mergeCell ref="K15:Q15"/>
    <mergeCell ref="K14:Q14"/>
    <mergeCell ref="A12:P12"/>
    <mergeCell ref="K17:Q17"/>
    <mergeCell ref="K16:N16"/>
    <mergeCell ref="K56:R57"/>
    <mergeCell ref="B23:I24"/>
    <mergeCell ref="R14:Y14"/>
    <mergeCell ref="K42:Q43"/>
    <mergeCell ref="K31:N31"/>
    <mergeCell ref="K32:N32"/>
    <mergeCell ref="K30:N30"/>
    <mergeCell ref="K29:N29"/>
    <mergeCell ref="K28:N28"/>
    <mergeCell ref="K27:N27"/>
    <mergeCell ref="K23:N23"/>
    <mergeCell ref="K22:N22"/>
    <mergeCell ref="K35:Q36"/>
    <mergeCell ref="K21:N21"/>
    <mergeCell ref="K37:N37"/>
    <mergeCell ref="K20:Q20"/>
  </mergeCells>
  <conditionalFormatting sqref="K14">
    <cfRule type="cellIs" dxfId="27" priority="73" operator="equal">
      <formula>"Sélectionnez votre chaudière ici"</formula>
    </cfRule>
    <cfRule type="cellIs" dxfId="26" priority="75" operator="equal">
      <formula>"Selecteer hier uw verwarmingsketel"</formula>
    </cfRule>
  </conditionalFormatting>
  <conditionalFormatting sqref="K57:P57 R57">
    <cfRule type="cellIs" dxfId="25" priority="52" operator="equal">
      <formula>"Niet van toepassing"</formula>
    </cfRule>
  </conditionalFormatting>
  <conditionalFormatting sqref="Q56:Q57">
    <cfRule type="cellIs" dxfId="24" priority="44" operator="equal">
      <formula>"Niet van toepassing"</formula>
    </cfRule>
  </conditionalFormatting>
  <conditionalFormatting sqref="Q32">
    <cfRule type="cellIs" dxfId="23" priority="38" operator="equal">
      <formula>"Niet van toepassing"</formula>
    </cfRule>
  </conditionalFormatting>
  <conditionalFormatting sqref="Q1:Q8">
    <cfRule type="cellIs" dxfId="22" priority="29" operator="equal">
      <formula>"Niet van toepassing"</formula>
    </cfRule>
  </conditionalFormatting>
  <conditionalFormatting sqref="R14:Y14">
    <cfRule type="cellIs" dxfId="21" priority="28" operator="equal">
      <formula>"Niet van toepassing"</formula>
    </cfRule>
  </conditionalFormatting>
  <conditionalFormatting sqref="K35">
    <cfRule type="cellIs" dxfId="20" priority="21" operator="equal">
      <formula>"Non applicable"</formula>
    </cfRule>
  </conditionalFormatting>
  <conditionalFormatting sqref="K38">
    <cfRule type="cellIs" dxfId="19" priority="20" operator="equal">
      <formula>"Non applicable"</formula>
    </cfRule>
  </conditionalFormatting>
  <conditionalFormatting sqref="K39">
    <cfRule type="cellIs" dxfId="18" priority="19" operator="equal">
      <formula>"Non applicable"</formula>
    </cfRule>
  </conditionalFormatting>
  <conditionalFormatting sqref="K41">
    <cfRule type="cellIs" dxfId="17" priority="18" operator="equal">
      <formula>"Non applicable"</formula>
    </cfRule>
  </conditionalFormatting>
  <conditionalFormatting sqref="K44">
    <cfRule type="cellIs" dxfId="16" priority="17" operator="equal">
      <formula>"Non applicable"</formula>
    </cfRule>
  </conditionalFormatting>
  <conditionalFormatting sqref="K45">
    <cfRule type="cellIs" dxfId="15" priority="16" operator="equal">
      <formula>"Non applicable"</formula>
    </cfRule>
  </conditionalFormatting>
  <conditionalFormatting sqref="K46">
    <cfRule type="cellIs" dxfId="14" priority="15" operator="equal">
      <formula>"Non applicable"</formula>
    </cfRule>
  </conditionalFormatting>
  <conditionalFormatting sqref="K47">
    <cfRule type="cellIs" dxfId="13" priority="14" operator="equal">
      <formula>"Non applicable"</formula>
    </cfRule>
  </conditionalFormatting>
  <conditionalFormatting sqref="K48">
    <cfRule type="cellIs" dxfId="12" priority="13" operator="equal">
      <formula>"Non applicable"</formula>
    </cfRule>
  </conditionalFormatting>
  <conditionalFormatting sqref="K52">
    <cfRule type="cellIs" dxfId="11" priority="12" operator="equal">
      <formula>"Non applicable"</formula>
    </cfRule>
  </conditionalFormatting>
  <conditionalFormatting sqref="K53">
    <cfRule type="cellIs" dxfId="10" priority="11" operator="equal">
      <formula>"Non applicable"</formula>
    </cfRule>
  </conditionalFormatting>
  <conditionalFormatting sqref="K54">
    <cfRule type="cellIs" dxfId="9" priority="10" operator="equal">
      <formula>"Non applicable"</formula>
    </cfRule>
  </conditionalFormatting>
  <conditionalFormatting sqref="K55">
    <cfRule type="cellIs" dxfId="8" priority="9" operator="equal">
      <formula>"Non applicable"</formula>
    </cfRule>
  </conditionalFormatting>
  <conditionalFormatting sqref="K42:Q43">
    <cfRule type="cellIs" dxfId="7" priority="8" operator="equal">
      <formula>"Non applicable"</formula>
    </cfRule>
  </conditionalFormatting>
  <conditionalFormatting sqref="K23:N23">
    <cfRule type="cellIs" dxfId="6" priority="7" operator="equal">
      <formula>"Non applicable"</formula>
    </cfRule>
  </conditionalFormatting>
  <conditionalFormatting sqref="K27:N27">
    <cfRule type="cellIs" dxfId="5" priority="6" operator="equal">
      <formula>"Non applicable"</formula>
    </cfRule>
  </conditionalFormatting>
  <conditionalFormatting sqref="K28:N28">
    <cfRule type="cellIs" dxfId="4" priority="5" operator="equal">
      <formula>"Non applicable"</formula>
    </cfRule>
  </conditionalFormatting>
  <conditionalFormatting sqref="K31:N31">
    <cfRule type="cellIs" dxfId="3" priority="4" operator="equal">
      <formula>"Non applicable"</formula>
    </cfRule>
  </conditionalFormatting>
  <conditionalFormatting sqref="K32:N32">
    <cfRule type="cellIs" dxfId="2" priority="3" operator="equal">
      <formula>"Non applicable"</formula>
    </cfRule>
  </conditionalFormatting>
  <conditionalFormatting sqref="K37:N37">
    <cfRule type="cellIs" dxfId="1" priority="2" operator="equal">
      <formula>"Non applicable"</formula>
    </cfRule>
  </conditionalFormatting>
  <conditionalFormatting sqref="K51">
    <cfRule type="cellIs" dxfId="0" priority="1" operator="equal">
      <formula>"Non applicable"</formula>
    </cfRule>
  </conditionalFormatting>
  <pageMargins left="0.7" right="0.7" top="0.75" bottom="0.75" header="0.3" footer="0.3"/>
  <pageSetup paperSize="9" scale="90" orientation="portrait" r:id="rId1"/>
  <headerFooter alignWithMargins="0">
    <oddFooter>&amp;L&amp;7Bosch Thermotechnology nv/sa
Zandvoortstraat 47
2800 Mechelen&amp;R&amp;7Page &amp;P sur &amp;N</oddFooter>
  </headerFooter>
  <rowBreaks count="1" manualBreakCount="1">
    <brk id="56" max="16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ErrorMessage="1" errorTitle="Foute ingave" error="Gelieve een warmtepomp uit de lijst te selecteren" prompt="Gelieve een wa">
          <x14:formula1>
            <xm:f>Blad2!$A$5:$A$56</xm:f>
          </x14:formula1>
          <xm:sqref>K14:Q14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/>
  <dimension ref="A1:AX116"/>
  <sheetViews>
    <sheetView workbookViewId="0">
      <pane xSplit="1" ySplit="4" topLeftCell="B15" activePane="bottomRight" state="frozen"/>
      <selection pane="topRight" activeCell="B1" sqref="B1"/>
      <selection pane="bottomLeft" activeCell="A5" sqref="A5"/>
      <selection pane="bottomRight" activeCell="A31" sqref="A31"/>
    </sheetView>
  </sheetViews>
  <sheetFormatPr defaultColWidth="9.140625" defaultRowHeight="12.75" x14ac:dyDescent="0.2"/>
  <cols>
    <col min="1" max="1" width="33.42578125" style="4" bestFit="1" customWidth="1"/>
    <col min="2" max="2" width="49.140625" style="4" bestFit="1" customWidth="1"/>
    <col min="3" max="3" width="30.85546875" style="4" bestFit="1" customWidth="1"/>
    <col min="4" max="4" width="28.5703125" style="4" customWidth="1"/>
    <col min="5" max="5" width="32.42578125" style="4" customWidth="1"/>
    <col min="6" max="6" width="34.5703125" style="4" customWidth="1"/>
    <col min="7" max="7" width="32.42578125" style="4" customWidth="1"/>
    <col min="8" max="8" width="43.85546875" style="4" customWidth="1"/>
    <col min="9" max="9" width="58.140625" style="4" customWidth="1"/>
    <col min="10" max="10" width="26.28515625" style="4" customWidth="1"/>
    <col min="11" max="11" width="27.5703125" style="4" customWidth="1"/>
    <col min="12" max="12" width="34.42578125" style="4" customWidth="1"/>
    <col min="13" max="13" width="36.7109375" style="4" customWidth="1"/>
    <col min="14" max="14" width="31.7109375" style="4" customWidth="1"/>
    <col min="15" max="15" width="33.140625" style="22" customWidth="1"/>
    <col min="16" max="16" width="52.42578125" style="4" customWidth="1"/>
    <col min="17" max="17" width="32.5703125" style="4" customWidth="1"/>
    <col min="18" max="18" width="37.7109375" style="4" customWidth="1"/>
    <col min="19" max="19" width="27" style="4" customWidth="1"/>
    <col min="20" max="20" width="51.5703125" style="4" customWidth="1"/>
    <col min="21" max="21" width="40.85546875" style="4" customWidth="1"/>
    <col min="22" max="22" width="42.140625" style="4" customWidth="1"/>
    <col min="23" max="23" width="38.140625" style="4" customWidth="1"/>
    <col min="24" max="24" width="43.28515625" style="4" customWidth="1"/>
    <col min="25" max="25" width="46.140625" style="4" customWidth="1"/>
    <col min="26" max="26" width="30" style="4" customWidth="1"/>
    <col min="27" max="27" width="30.28515625" style="4" customWidth="1"/>
    <col min="28" max="28" width="22.140625" style="4" bestFit="1" customWidth="1"/>
    <col min="29" max="29" width="24" style="4" customWidth="1"/>
    <col min="30" max="30" width="40.5703125" style="4" customWidth="1"/>
    <col min="31" max="31" width="62.42578125" style="4" bestFit="1" customWidth="1"/>
    <col min="32" max="32" width="67" style="4" customWidth="1"/>
    <col min="33" max="33" width="18.28515625" style="4" customWidth="1"/>
    <col min="34" max="34" width="31.42578125" style="4" customWidth="1"/>
    <col min="35" max="35" width="23.7109375" style="4" customWidth="1"/>
    <col min="36" max="36" width="34.140625" style="4" customWidth="1"/>
    <col min="37" max="37" width="24.7109375" style="4" customWidth="1"/>
    <col min="38" max="38" width="23.42578125" style="4" customWidth="1"/>
    <col min="39" max="39" width="46.140625" style="4" customWidth="1"/>
    <col min="40" max="40" width="68.7109375" style="36" customWidth="1"/>
    <col min="41" max="41" width="33.7109375" style="4" customWidth="1"/>
    <col min="42" max="42" width="28.5703125" style="4" customWidth="1"/>
    <col min="43" max="43" width="40" style="4" customWidth="1"/>
    <col min="44" max="44" width="42.140625" style="4" customWidth="1"/>
    <col min="45" max="45" width="22.5703125" style="4" customWidth="1"/>
    <col min="46" max="46" width="42.140625" style="4" customWidth="1"/>
    <col min="47" max="47" width="10.28515625" style="4" customWidth="1"/>
    <col min="48" max="16384" width="9.140625" style="4"/>
  </cols>
  <sheetData>
    <row r="1" spans="1:50" ht="15" x14ac:dyDescent="0.25">
      <c r="B1" s="8"/>
      <c r="C1" s="18"/>
      <c r="D1" s="18"/>
      <c r="E1" s="18"/>
      <c r="F1" s="18"/>
      <c r="G1" s="18"/>
      <c r="H1" s="18"/>
      <c r="I1" s="3"/>
      <c r="J1" s="3"/>
      <c r="O1" s="19"/>
    </row>
    <row r="2" spans="1:50" ht="15" x14ac:dyDescent="0.25">
      <c r="A2" s="4">
        <v>1</v>
      </c>
      <c r="B2" s="8">
        <v>2</v>
      </c>
      <c r="C2" s="4">
        <v>3</v>
      </c>
      <c r="D2" s="8">
        <v>4</v>
      </c>
      <c r="E2" s="4">
        <v>5</v>
      </c>
      <c r="F2" s="8">
        <v>6</v>
      </c>
      <c r="G2" s="4">
        <v>7</v>
      </c>
      <c r="H2" s="8">
        <v>8</v>
      </c>
      <c r="I2" s="4">
        <v>9</v>
      </c>
      <c r="J2" s="8">
        <v>10</v>
      </c>
      <c r="K2" s="4">
        <v>11</v>
      </c>
      <c r="L2" s="8">
        <v>12</v>
      </c>
      <c r="M2" s="4">
        <v>13</v>
      </c>
      <c r="N2" s="8">
        <v>14</v>
      </c>
      <c r="O2" s="19">
        <v>15</v>
      </c>
      <c r="P2" s="8">
        <v>16</v>
      </c>
      <c r="Q2" s="4">
        <v>17</v>
      </c>
      <c r="R2" s="8">
        <v>18</v>
      </c>
      <c r="S2" s="4">
        <v>19</v>
      </c>
      <c r="T2" s="8">
        <v>20</v>
      </c>
      <c r="U2" s="4">
        <v>21</v>
      </c>
      <c r="V2" s="8">
        <v>22</v>
      </c>
      <c r="W2" s="4">
        <v>23</v>
      </c>
      <c r="X2" s="8">
        <v>24</v>
      </c>
      <c r="Y2" s="4">
        <v>25</v>
      </c>
      <c r="Z2" s="8">
        <v>26</v>
      </c>
      <c r="AA2" s="4">
        <v>1</v>
      </c>
      <c r="AB2" s="8">
        <v>2</v>
      </c>
      <c r="AC2" s="4">
        <v>3</v>
      </c>
      <c r="AD2" s="8">
        <v>4</v>
      </c>
      <c r="AE2" s="4">
        <v>5</v>
      </c>
      <c r="AF2" s="8">
        <v>6</v>
      </c>
      <c r="AG2" s="4">
        <v>7</v>
      </c>
      <c r="AH2" s="8">
        <v>8</v>
      </c>
      <c r="AI2" s="4">
        <v>9</v>
      </c>
      <c r="AJ2" s="8">
        <v>10</v>
      </c>
      <c r="AK2" s="4">
        <v>11</v>
      </c>
      <c r="AL2" s="8">
        <v>12</v>
      </c>
      <c r="AM2" s="4">
        <v>13</v>
      </c>
      <c r="AN2" s="37">
        <v>14</v>
      </c>
      <c r="AO2" s="4">
        <v>15</v>
      </c>
      <c r="AP2" s="8">
        <v>16</v>
      </c>
      <c r="AQ2" s="4">
        <v>17</v>
      </c>
      <c r="AR2" s="8">
        <v>18</v>
      </c>
      <c r="AS2" s="4">
        <v>19</v>
      </c>
      <c r="AT2" s="8">
        <v>20</v>
      </c>
      <c r="AU2" s="4">
        <v>21</v>
      </c>
      <c r="AV2" s="8">
        <v>22</v>
      </c>
      <c r="AW2" s="4">
        <v>23</v>
      </c>
      <c r="AX2" s="8">
        <v>24</v>
      </c>
    </row>
    <row r="3" spans="1:50" ht="15" x14ac:dyDescent="0.25">
      <c r="B3" s="52" t="s">
        <v>2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7"/>
      <c r="Y3" s="7"/>
      <c r="Z3" s="7"/>
      <c r="AA3" s="52" t="s">
        <v>3</v>
      </c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P3" s="20"/>
      <c r="AR3" s="52" t="s">
        <v>0</v>
      </c>
      <c r="AS3" s="52"/>
      <c r="AT3" s="52"/>
      <c r="AU3" s="52"/>
      <c r="AV3" s="52"/>
    </row>
    <row r="4" spans="1:50" ht="15" x14ac:dyDescent="0.25">
      <c r="A4" s="5" t="s">
        <v>4</v>
      </c>
      <c r="B4" s="3" t="s">
        <v>36</v>
      </c>
      <c r="C4" s="3" t="s">
        <v>76</v>
      </c>
      <c r="D4" s="3" t="s">
        <v>37</v>
      </c>
      <c r="E4" s="5" t="s">
        <v>69</v>
      </c>
      <c r="F4" s="3" t="s">
        <v>38</v>
      </c>
      <c r="G4" s="3" t="s">
        <v>40</v>
      </c>
      <c r="H4" s="3" t="s">
        <v>41</v>
      </c>
      <c r="I4" s="3" t="s">
        <v>43</v>
      </c>
      <c r="J4" s="3" t="s">
        <v>44</v>
      </c>
      <c r="K4" s="3" t="s">
        <v>70</v>
      </c>
      <c r="L4" s="3" t="s">
        <v>45</v>
      </c>
      <c r="M4" s="3" t="s">
        <v>46</v>
      </c>
      <c r="N4" s="3" t="s">
        <v>47</v>
      </c>
      <c r="O4" s="21" t="s">
        <v>48</v>
      </c>
      <c r="P4" s="3" t="s">
        <v>49</v>
      </c>
      <c r="Q4" s="5" t="s">
        <v>50</v>
      </c>
      <c r="R4" s="5"/>
      <c r="S4" s="5" t="s">
        <v>52</v>
      </c>
      <c r="T4" s="5" t="s">
        <v>53</v>
      </c>
      <c r="U4" s="3" t="s">
        <v>54</v>
      </c>
      <c r="V4" s="3" t="s">
        <v>55</v>
      </c>
      <c r="W4" s="3" t="s">
        <v>1</v>
      </c>
      <c r="X4" s="3" t="s">
        <v>56</v>
      </c>
      <c r="Y4" s="5" t="s">
        <v>133</v>
      </c>
      <c r="Z4" s="3" t="s">
        <v>76</v>
      </c>
      <c r="AA4" s="3" t="s">
        <v>57</v>
      </c>
      <c r="AB4" s="5" t="s">
        <v>74</v>
      </c>
      <c r="AC4" s="3" t="s">
        <v>38</v>
      </c>
      <c r="AD4" s="3" t="s">
        <v>58</v>
      </c>
      <c r="AE4" s="3" t="s">
        <v>61</v>
      </c>
      <c r="AF4" s="3" t="s">
        <v>62</v>
      </c>
      <c r="AG4" s="3" t="s">
        <v>63</v>
      </c>
      <c r="AH4" s="3"/>
      <c r="AI4" s="3" t="s">
        <v>70</v>
      </c>
      <c r="AJ4" s="3" t="s">
        <v>64</v>
      </c>
      <c r="AK4" s="3" t="s">
        <v>65</v>
      </c>
      <c r="AL4" s="3" t="s">
        <v>66</v>
      </c>
      <c r="AM4" s="3" t="s">
        <v>33</v>
      </c>
      <c r="AN4" s="38" t="s">
        <v>67</v>
      </c>
      <c r="AO4" s="3" t="s">
        <v>50</v>
      </c>
      <c r="AP4" s="5" t="s">
        <v>68</v>
      </c>
      <c r="AQ4" s="3" t="s">
        <v>143</v>
      </c>
      <c r="AR4" s="5"/>
      <c r="AS4" s="8"/>
      <c r="AT4" s="8"/>
      <c r="AU4" s="8"/>
      <c r="AV4" s="8"/>
    </row>
    <row r="5" spans="1:50" ht="15" x14ac:dyDescent="0.25">
      <c r="A5" s="5" t="s">
        <v>78</v>
      </c>
      <c r="B5" s="6"/>
      <c r="C5" s="6"/>
      <c r="D5" s="6"/>
      <c r="S5" s="42"/>
      <c r="AB5" s="5"/>
      <c r="AP5" s="5"/>
      <c r="AR5" s="5"/>
      <c r="AS5" s="8"/>
      <c r="AT5" s="8"/>
      <c r="AU5" s="8"/>
      <c r="AV5" s="8"/>
    </row>
    <row r="6" spans="1:50" ht="15" x14ac:dyDescent="0.25">
      <c r="A6" s="17" t="s">
        <v>81</v>
      </c>
      <c r="B6" s="6" t="s">
        <v>135</v>
      </c>
      <c r="C6" s="6" t="s">
        <v>42</v>
      </c>
      <c r="D6" s="6" t="s">
        <v>136</v>
      </c>
      <c r="E6" t="s">
        <v>117</v>
      </c>
      <c r="F6" s="6" t="s">
        <v>39</v>
      </c>
      <c r="G6" s="6" t="s">
        <v>148</v>
      </c>
      <c r="H6" s="6" t="s">
        <v>42</v>
      </c>
      <c r="I6" s="6" t="s">
        <v>42</v>
      </c>
      <c r="J6" s="6" t="s">
        <v>42</v>
      </c>
      <c r="K6" s="25">
        <v>13</v>
      </c>
      <c r="L6" s="6" t="s">
        <v>42</v>
      </c>
      <c r="M6" s="6" t="s">
        <v>77</v>
      </c>
      <c r="N6" s="6" t="s">
        <v>42</v>
      </c>
      <c r="O6" s="25">
        <v>98.8</v>
      </c>
      <c r="P6" s="6">
        <v>30</v>
      </c>
      <c r="Q6" s="6" t="s">
        <v>51</v>
      </c>
      <c r="R6" s="5"/>
      <c r="S6" s="43" t="s">
        <v>51</v>
      </c>
      <c r="T6" s="25" t="s">
        <v>118</v>
      </c>
      <c r="U6" s="2" t="s">
        <v>134</v>
      </c>
      <c r="V6" s="2" t="s">
        <v>51</v>
      </c>
      <c r="W6" s="25">
        <v>0.2</v>
      </c>
      <c r="X6" s="6" t="s">
        <v>77</v>
      </c>
      <c r="Y6" s="2" t="s">
        <v>60</v>
      </c>
      <c r="Z6" s="6" t="s">
        <v>77</v>
      </c>
      <c r="AA6" s="23" t="str">
        <f>A6</f>
        <v xml:space="preserve">ZSB 14-1 DE </v>
      </c>
      <c r="AB6" s="43" t="s">
        <v>42</v>
      </c>
      <c r="AC6" s="2" t="s">
        <v>71</v>
      </c>
      <c r="AD6" s="6" t="s">
        <v>59</v>
      </c>
      <c r="AE6" s="2" t="s">
        <v>146</v>
      </c>
      <c r="AF6" s="9" t="s">
        <v>42</v>
      </c>
      <c r="AG6" s="2" t="s">
        <v>60</v>
      </c>
      <c r="AH6" s="9"/>
      <c r="AI6" s="2">
        <v>14.7</v>
      </c>
      <c r="AJ6" s="2" t="s">
        <v>141</v>
      </c>
      <c r="AK6" s="2" t="s">
        <v>123</v>
      </c>
      <c r="AL6" s="2" t="s">
        <v>150</v>
      </c>
      <c r="AM6" s="2" t="s">
        <v>150</v>
      </c>
      <c r="AN6" s="39" t="s">
        <v>151</v>
      </c>
      <c r="AO6" s="2" t="s">
        <v>51</v>
      </c>
      <c r="AP6" s="2" t="s">
        <v>124</v>
      </c>
      <c r="AQ6" s="25" t="s">
        <v>144</v>
      </c>
    </row>
    <row r="7" spans="1:50" ht="15" x14ac:dyDescent="0.25">
      <c r="A7" s="17" t="s">
        <v>82</v>
      </c>
      <c r="B7" s="6" t="s">
        <v>135</v>
      </c>
      <c r="C7" s="6" t="s">
        <v>42</v>
      </c>
      <c r="D7" s="6" t="s">
        <v>136</v>
      </c>
      <c r="E7" t="s">
        <v>117</v>
      </c>
      <c r="F7" s="6" t="s">
        <v>39</v>
      </c>
      <c r="G7" s="6" t="s">
        <v>148</v>
      </c>
      <c r="H7" s="6" t="s">
        <v>42</v>
      </c>
      <c r="I7" s="6" t="s">
        <v>42</v>
      </c>
      <c r="J7" s="6" t="s">
        <v>42</v>
      </c>
      <c r="K7" s="25">
        <v>23</v>
      </c>
      <c r="L7" s="6" t="s">
        <v>42</v>
      </c>
      <c r="M7" s="6" t="s">
        <v>77</v>
      </c>
      <c r="N7" s="6" t="s">
        <v>42</v>
      </c>
      <c r="O7" s="25">
        <v>98.1</v>
      </c>
      <c r="P7" s="6">
        <v>30</v>
      </c>
      <c r="Q7" s="6" t="s">
        <v>51</v>
      </c>
      <c r="R7" s="5"/>
      <c r="S7" s="43" t="s">
        <v>51</v>
      </c>
      <c r="T7" s="25" t="s">
        <v>118</v>
      </c>
      <c r="U7" s="2" t="s">
        <v>134</v>
      </c>
      <c r="V7" s="2" t="s">
        <v>51</v>
      </c>
      <c r="W7" s="25">
        <v>0.2</v>
      </c>
      <c r="X7" s="6" t="s">
        <v>77</v>
      </c>
      <c r="Y7" s="2" t="s">
        <v>60</v>
      </c>
      <c r="Z7" s="6" t="s">
        <v>77</v>
      </c>
      <c r="AA7" s="23" t="str">
        <f t="shared" ref="AA7:AA56" si="0">A7</f>
        <v xml:space="preserve">ZSB 24-1 DE </v>
      </c>
      <c r="AB7" s="43" t="s">
        <v>42</v>
      </c>
      <c r="AC7" s="2" t="s">
        <v>71</v>
      </c>
      <c r="AD7" s="6" t="s">
        <v>59</v>
      </c>
      <c r="AE7" s="2" t="s">
        <v>146</v>
      </c>
      <c r="AF7" s="9" t="s">
        <v>42</v>
      </c>
      <c r="AG7" s="2" t="s">
        <v>60</v>
      </c>
      <c r="AH7" s="9"/>
      <c r="AI7" s="2">
        <v>24.1</v>
      </c>
      <c r="AJ7" s="2" t="s">
        <v>141</v>
      </c>
      <c r="AK7" s="2" t="s">
        <v>123</v>
      </c>
      <c r="AL7" s="2" t="s">
        <v>150</v>
      </c>
      <c r="AM7" s="2" t="s">
        <v>150</v>
      </c>
      <c r="AN7" s="39" t="s">
        <v>151</v>
      </c>
      <c r="AO7" s="2" t="s">
        <v>51</v>
      </c>
      <c r="AP7" s="2" t="s">
        <v>124</v>
      </c>
      <c r="AQ7" s="25" t="s">
        <v>144</v>
      </c>
    </row>
    <row r="8" spans="1:50" ht="15" customHeight="1" x14ac:dyDescent="0.25">
      <c r="A8" s="17" t="s">
        <v>83</v>
      </c>
      <c r="B8" s="6" t="s">
        <v>135</v>
      </c>
      <c r="C8" s="6" t="s">
        <v>42</v>
      </c>
      <c r="D8" s="6" t="s">
        <v>136</v>
      </c>
      <c r="E8" t="s">
        <v>117</v>
      </c>
      <c r="F8" s="6" t="s">
        <v>39</v>
      </c>
      <c r="G8" s="6" t="s">
        <v>148</v>
      </c>
      <c r="H8" s="6" t="s">
        <v>42</v>
      </c>
      <c r="I8" s="6" t="s">
        <v>42</v>
      </c>
      <c r="J8" s="6" t="s">
        <v>42</v>
      </c>
      <c r="K8" s="25">
        <v>24</v>
      </c>
      <c r="L8" s="6" t="s">
        <v>42</v>
      </c>
      <c r="M8" s="6" t="s">
        <v>77</v>
      </c>
      <c r="N8" s="6" t="s">
        <v>42</v>
      </c>
      <c r="O8" s="25">
        <v>99</v>
      </c>
      <c r="P8" s="6">
        <v>30</v>
      </c>
      <c r="Q8" s="6" t="s">
        <v>51</v>
      </c>
      <c r="R8" s="5"/>
      <c r="S8" s="43" t="s">
        <v>51</v>
      </c>
      <c r="T8" s="25" t="s">
        <v>118</v>
      </c>
      <c r="U8" s="2" t="s">
        <v>134</v>
      </c>
      <c r="V8" s="2" t="s">
        <v>51</v>
      </c>
      <c r="W8" s="25">
        <v>0.2</v>
      </c>
      <c r="X8" s="6" t="s">
        <v>77</v>
      </c>
      <c r="Y8" s="2" t="s">
        <v>60</v>
      </c>
      <c r="Z8" s="6" t="s">
        <v>77</v>
      </c>
      <c r="AA8" s="23" t="str">
        <f t="shared" si="0"/>
        <v xml:space="preserve">ZWB 28-1 DE </v>
      </c>
      <c r="AB8" s="43" t="s">
        <v>42</v>
      </c>
      <c r="AC8" s="2" t="s">
        <v>71</v>
      </c>
      <c r="AD8" s="6" t="s">
        <v>59</v>
      </c>
      <c r="AE8" s="2" t="s">
        <v>145</v>
      </c>
      <c r="AF8" s="9" t="s">
        <v>42</v>
      </c>
      <c r="AG8" s="2" t="s">
        <v>80</v>
      </c>
      <c r="AH8" s="9"/>
      <c r="AI8" s="2">
        <v>28.2</v>
      </c>
      <c r="AJ8" s="2" t="s">
        <v>123</v>
      </c>
      <c r="AK8" s="2" t="s">
        <v>51</v>
      </c>
      <c r="AL8" s="2" t="s">
        <v>7</v>
      </c>
      <c r="AM8" s="2" t="s">
        <v>51</v>
      </c>
      <c r="AN8" s="39">
        <v>83</v>
      </c>
      <c r="AO8" s="2" t="s">
        <v>51</v>
      </c>
      <c r="AP8" s="2" t="s">
        <v>60</v>
      </c>
      <c r="AQ8" s="25" t="s">
        <v>60</v>
      </c>
    </row>
    <row r="9" spans="1:50" ht="15" x14ac:dyDescent="0.25">
      <c r="A9" s="17" t="s">
        <v>84</v>
      </c>
      <c r="B9" s="6" t="s">
        <v>135</v>
      </c>
      <c r="C9" s="6" t="s">
        <v>42</v>
      </c>
      <c r="D9" s="6" t="s">
        <v>136</v>
      </c>
      <c r="E9" t="s">
        <v>117</v>
      </c>
      <c r="F9" s="6" t="s">
        <v>39</v>
      </c>
      <c r="G9" s="6" t="s">
        <v>148</v>
      </c>
      <c r="H9" s="6" t="s">
        <v>42</v>
      </c>
      <c r="I9" s="6" t="s">
        <v>42</v>
      </c>
      <c r="J9" s="6" t="s">
        <v>42</v>
      </c>
      <c r="K9" s="25">
        <v>23</v>
      </c>
      <c r="L9" s="6" t="s">
        <v>42</v>
      </c>
      <c r="M9" s="6" t="s">
        <v>77</v>
      </c>
      <c r="N9" s="6" t="s">
        <v>42</v>
      </c>
      <c r="O9" s="25">
        <v>98.1</v>
      </c>
      <c r="P9" s="6">
        <v>30</v>
      </c>
      <c r="Q9" s="6" t="s">
        <v>51</v>
      </c>
      <c r="R9" s="5"/>
      <c r="S9" s="43" t="s">
        <v>51</v>
      </c>
      <c r="T9" s="25" t="s">
        <v>118</v>
      </c>
      <c r="U9" s="2" t="s">
        <v>134</v>
      </c>
      <c r="V9" s="2" t="s">
        <v>51</v>
      </c>
      <c r="W9" s="25">
        <v>0.2</v>
      </c>
      <c r="X9" s="6" t="s">
        <v>77</v>
      </c>
      <c r="Y9" s="2" t="s">
        <v>60</v>
      </c>
      <c r="Z9" s="6" t="s">
        <v>77</v>
      </c>
      <c r="AA9" s="23" t="str">
        <f t="shared" si="0"/>
        <v xml:space="preserve">ZWB 30-1 DE </v>
      </c>
      <c r="AB9" s="43" t="s">
        <v>42</v>
      </c>
      <c r="AC9" s="2" t="s">
        <v>71</v>
      </c>
      <c r="AD9" s="6" t="s">
        <v>59</v>
      </c>
      <c r="AE9" s="2" t="s">
        <v>145</v>
      </c>
      <c r="AF9" s="9" t="s">
        <v>42</v>
      </c>
      <c r="AG9" s="2" t="s">
        <v>80</v>
      </c>
      <c r="AH9" s="9"/>
      <c r="AI9" s="2">
        <v>30.1</v>
      </c>
      <c r="AJ9" s="2" t="s">
        <v>123</v>
      </c>
      <c r="AK9" s="2" t="s">
        <v>51</v>
      </c>
      <c r="AL9" s="2" t="s">
        <v>7</v>
      </c>
      <c r="AM9" s="2" t="s">
        <v>51</v>
      </c>
      <c r="AN9" s="39">
        <v>81</v>
      </c>
      <c r="AO9" s="2" t="s">
        <v>51</v>
      </c>
      <c r="AP9" s="2" t="s">
        <v>60</v>
      </c>
      <c r="AQ9" s="25" t="s">
        <v>60</v>
      </c>
    </row>
    <row r="10" spans="1:50" ht="15" x14ac:dyDescent="0.25">
      <c r="A10" s="53" t="s">
        <v>153</v>
      </c>
      <c r="B10" s="6" t="s">
        <v>135</v>
      </c>
      <c r="C10" s="6" t="s">
        <v>42</v>
      </c>
      <c r="D10" s="6" t="s">
        <v>136</v>
      </c>
      <c r="E10" t="s">
        <v>5</v>
      </c>
      <c r="F10" s="6" t="s">
        <v>39</v>
      </c>
      <c r="G10" s="6" t="s">
        <v>148</v>
      </c>
      <c r="H10" s="6" t="s">
        <v>42</v>
      </c>
      <c r="I10" s="6" t="s">
        <v>42</v>
      </c>
      <c r="J10" s="6" t="s">
        <v>42</v>
      </c>
      <c r="K10" s="25">
        <v>19</v>
      </c>
      <c r="L10" s="6" t="s">
        <v>42</v>
      </c>
      <c r="M10" s="6" t="s">
        <v>77</v>
      </c>
      <c r="N10" s="6" t="s">
        <v>42</v>
      </c>
      <c r="O10" s="25">
        <v>98.7</v>
      </c>
      <c r="P10" s="6">
        <v>30</v>
      </c>
      <c r="Q10" s="6" t="s">
        <v>51</v>
      </c>
      <c r="R10" s="5"/>
      <c r="S10" s="43" t="s">
        <v>51</v>
      </c>
      <c r="T10" s="9" t="s">
        <v>165</v>
      </c>
      <c r="U10" s="2" t="s">
        <v>134</v>
      </c>
      <c r="V10" s="2" t="s">
        <v>51</v>
      </c>
      <c r="W10" s="25">
        <v>0.2</v>
      </c>
      <c r="X10" s="6" t="s">
        <v>77</v>
      </c>
      <c r="Y10" s="2" t="s">
        <v>60</v>
      </c>
      <c r="Z10" s="6" t="s">
        <v>77</v>
      </c>
      <c r="AA10" s="23" t="str">
        <f t="shared" ref="AA10:AA11" si="1">A10</f>
        <v>GC2300iW 19/30 C</v>
      </c>
      <c r="AB10" s="43" t="s">
        <v>42</v>
      </c>
      <c r="AC10" s="2" t="s">
        <v>71</v>
      </c>
      <c r="AD10" s="6" t="s">
        <v>59</v>
      </c>
      <c r="AE10" s="2" t="s">
        <v>145</v>
      </c>
      <c r="AF10" s="9" t="s">
        <v>42</v>
      </c>
      <c r="AG10" s="2" t="s">
        <v>80</v>
      </c>
      <c r="AH10" s="9"/>
      <c r="AI10" s="2">
        <v>30</v>
      </c>
      <c r="AJ10" s="2" t="s">
        <v>123</v>
      </c>
      <c r="AK10" s="2" t="s">
        <v>51</v>
      </c>
      <c r="AL10" s="2" t="s">
        <v>7</v>
      </c>
      <c r="AM10" s="2" t="s">
        <v>51</v>
      </c>
      <c r="AN10" s="39">
        <v>85</v>
      </c>
      <c r="AO10" s="2" t="s">
        <v>51</v>
      </c>
      <c r="AP10" s="2" t="s">
        <v>60</v>
      </c>
      <c r="AQ10" s="25" t="s">
        <v>60</v>
      </c>
    </row>
    <row r="11" spans="1:50" ht="15" x14ac:dyDescent="0.25">
      <c r="A11" s="53" t="s">
        <v>154</v>
      </c>
      <c r="B11" s="6" t="s">
        <v>135</v>
      </c>
      <c r="C11" s="6" t="s">
        <v>42</v>
      </c>
      <c r="D11" s="6" t="s">
        <v>136</v>
      </c>
      <c r="E11" t="s">
        <v>5</v>
      </c>
      <c r="F11" s="6" t="s">
        <v>39</v>
      </c>
      <c r="G11" s="6" t="s">
        <v>148</v>
      </c>
      <c r="H11" s="6" t="s">
        <v>42</v>
      </c>
      <c r="I11" s="6" t="s">
        <v>42</v>
      </c>
      <c r="J11" s="6" t="s">
        <v>42</v>
      </c>
      <c r="K11" s="25">
        <v>24</v>
      </c>
      <c r="L11" s="6" t="s">
        <v>42</v>
      </c>
      <c r="M11" s="6" t="s">
        <v>77</v>
      </c>
      <c r="N11" s="6" t="s">
        <v>42</v>
      </c>
      <c r="O11" s="25">
        <v>98.6</v>
      </c>
      <c r="P11" s="6">
        <v>30</v>
      </c>
      <c r="Q11" s="6" t="s">
        <v>51</v>
      </c>
      <c r="R11" s="5"/>
      <c r="S11" s="43" t="s">
        <v>51</v>
      </c>
      <c r="T11" s="9" t="s">
        <v>165</v>
      </c>
      <c r="U11" s="2" t="s">
        <v>134</v>
      </c>
      <c r="V11" s="2" t="s">
        <v>51</v>
      </c>
      <c r="W11" s="25">
        <v>0.2</v>
      </c>
      <c r="X11" s="6" t="s">
        <v>77</v>
      </c>
      <c r="Y11" s="2" t="s">
        <v>60</v>
      </c>
      <c r="Z11" s="6" t="s">
        <v>77</v>
      </c>
      <c r="AA11" s="23" t="str">
        <f t="shared" si="1"/>
        <v>GC2300iW 24/30 C</v>
      </c>
      <c r="AB11" s="43" t="s">
        <v>42</v>
      </c>
      <c r="AC11" s="2" t="s">
        <v>71</v>
      </c>
      <c r="AD11" s="6" t="s">
        <v>59</v>
      </c>
      <c r="AE11" s="2" t="s">
        <v>145</v>
      </c>
      <c r="AF11" s="9" t="s">
        <v>42</v>
      </c>
      <c r="AG11" s="2" t="s">
        <v>80</v>
      </c>
      <c r="AH11" s="9"/>
      <c r="AI11" s="2">
        <v>30</v>
      </c>
      <c r="AJ11" s="2" t="s">
        <v>123</v>
      </c>
      <c r="AK11" s="2" t="s">
        <v>51</v>
      </c>
      <c r="AL11" s="2" t="s">
        <v>7</v>
      </c>
      <c r="AM11" s="2" t="s">
        <v>51</v>
      </c>
      <c r="AN11" s="39">
        <v>85</v>
      </c>
      <c r="AO11" s="2" t="s">
        <v>51</v>
      </c>
      <c r="AP11" s="2" t="s">
        <v>60</v>
      </c>
      <c r="AQ11" s="25" t="s">
        <v>60</v>
      </c>
    </row>
    <row r="12" spans="1:50" ht="15" x14ac:dyDescent="0.25">
      <c r="A12" s="54" t="s">
        <v>85</v>
      </c>
      <c r="B12" s="6" t="s">
        <v>135</v>
      </c>
      <c r="C12" s="6" t="s">
        <v>42</v>
      </c>
      <c r="D12" s="6" t="s">
        <v>136</v>
      </c>
      <c r="E12" t="s">
        <v>117</v>
      </c>
      <c r="F12" s="6" t="s">
        <v>39</v>
      </c>
      <c r="G12" s="6" t="s">
        <v>148</v>
      </c>
      <c r="H12" s="6" t="s">
        <v>42</v>
      </c>
      <c r="I12" s="6" t="s">
        <v>42</v>
      </c>
      <c r="J12" s="6" t="s">
        <v>42</v>
      </c>
      <c r="K12" s="25">
        <v>13</v>
      </c>
      <c r="L12" s="6" t="s">
        <v>42</v>
      </c>
      <c r="M12" s="6" t="s">
        <v>77</v>
      </c>
      <c r="N12" s="6" t="s">
        <v>42</v>
      </c>
      <c r="O12" s="25">
        <v>98.1</v>
      </c>
      <c r="P12" s="6">
        <v>30</v>
      </c>
      <c r="Q12" s="6" t="s">
        <v>51</v>
      </c>
      <c r="R12" s="5"/>
      <c r="S12" s="43" t="s">
        <v>51</v>
      </c>
      <c r="T12" s="25" t="s">
        <v>119</v>
      </c>
      <c r="U12" s="2" t="s">
        <v>134</v>
      </c>
      <c r="V12" s="2" t="s">
        <v>51</v>
      </c>
      <c r="W12" s="25">
        <v>0.2</v>
      </c>
      <c r="X12" s="6" t="s">
        <v>77</v>
      </c>
      <c r="Y12" s="2" t="s">
        <v>60</v>
      </c>
      <c r="Z12" s="6" t="s">
        <v>77</v>
      </c>
      <c r="AA12" s="23" t="str">
        <f t="shared" si="0"/>
        <v xml:space="preserve">TOP 14-3CE ZSB </v>
      </c>
      <c r="AB12" s="43" t="s">
        <v>42</v>
      </c>
      <c r="AC12" s="2" t="s">
        <v>71</v>
      </c>
      <c r="AD12" s="6" t="s">
        <v>59</v>
      </c>
      <c r="AE12" s="2" t="s">
        <v>146</v>
      </c>
      <c r="AF12" s="9" t="s">
        <v>42</v>
      </c>
      <c r="AG12" s="2" t="s">
        <v>60</v>
      </c>
      <c r="AH12" s="9"/>
      <c r="AI12" s="2">
        <v>13</v>
      </c>
      <c r="AJ12" s="2" t="s">
        <v>141</v>
      </c>
      <c r="AK12" s="2" t="s">
        <v>123</v>
      </c>
      <c r="AL12" s="2" t="s">
        <v>150</v>
      </c>
      <c r="AM12" s="2" t="s">
        <v>150</v>
      </c>
      <c r="AN12" s="39" t="s">
        <v>151</v>
      </c>
      <c r="AO12" s="2" t="s">
        <v>51</v>
      </c>
      <c r="AP12" s="2" t="s">
        <v>124</v>
      </c>
      <c r="AQ12" s="25" t="s">
        <v>144</v>
      </c>
    </row>
    <row r="13" spans="1:50" ht="15" x14ac:dyDescent="0.25">
      <c r="A13" s="54" t="s">
        <v>86</v>
      </c>
      <c r="B13" s="6" t="s">
        <v>135</v>
      </c>
      <c r="C13" s="6" t="s">
        <v>42</v>
      </c>
      <c r="D13" s="6" t="s">
        <v>136</v>
      </c>
      <c r="E13" t="s">
        <v>117</v>
      </c>
      <c r="F13" s="6" t="s">
        <v>39</v>
      </c>
      <c r="G13" s="6" t="s">
        <v>148</v>
      </c>
      <c r="H13" s="6" t="s">
        <v>42</v>
      </c>
      <c r="I13" s="6" t="s">
        <v>42</v>
      </c>
      <c r="J13" s="6" t="s">
        <v>42</v>
      </c>
      <c r="K13" s="25">
        <v>20</v>
      </c>
      <c r="L13" s="6" t="s">
        <v>42</v>
      </c>
      <c r="M13" s="6" t="s">
        <v>77</v>
      </c>
      <c r="N13" s="6" t="s">
        <v>42</v>
      </c>
      <c r="O13" s="25">
        <v>97.4</v>
      </c>
      <c r="P13" s="6">
        <v>30</v>
      </c>
      <c r="Q13" s="6" t="s">
        <v>51</v>
      </c>
      <c r="R13" s="5"/>
      <c r="S13" s="43" t="s">
        <v>51</v>
      </c>
      <c r="T13" s="25" t="s">
        <v>120</v>
      </c>
      <c r="U13" s="2" t="s">
        <v>134</v>
      </c>
      <c r="V13" s="2" t="s">
        <v>51</v>
      </c>
      <c r="W13" s="2">
        <v>0.23</v>
      </c>
      <c r="X13" s="6" t="s">
        <v>77</v>
      </c>
      <c r="Y13" s="2" t="s">
        <v>60</v>
      </c>
      <c r="Z13" s="6" t="s">
        <v>77</v>
      </c>
      <c r="AA13" s="23" t="str">
        <f t="shared" si="0"/>
        <v xml:space="preserve">TOP 22-3CE ZSB </v>
      </c>
      <c r="AB13" s="43" t="s">
        <v>42</v>
      </c>
      <c r="AC13" s="2" t="s">
        <v>71</v>
      </c>
      <c r="AD13" s="6" t="s">
        <v>59</v>
      </c>
      <c r="AE13" s="2" t="s">
        <v>146</v>
      </c>
      <c r="AF13" s="9" t="s">
        <v>42</v>
      </c>
      <c r="AG13" s="2" t="s">
        <v>60</v>
      </c>
      <c r="AH13" s="9"/>
      <c r="AI13" s="2">
        <v>20.399999999999999</v>
      </c>
      <c r="AJ13" s="2" t="s">
        <v>141</v>
      </c>
      <c r="AK13" s="2" t="s">
        <v>123</v>
      </c>
      <c r="AL13" s="2" t="s">
        <v>150</v>
      </c>
      <c r="AM13" s="2" t="s">
        <v>150</v>
      </c>
      <c r="AN13" s="39" t="s">
        <v>151</v>
      </c>
      <c r="AO13" s="2" t="s">
        <v>51</v>
      </c>
      <c r="AP13" s="2" t="s">
        <v>124</v>
      </c>
      <c r="AQ13" s="25" t="s">
        <v>144</v>
      </c>
    </row>
    <row r="14" spans="1:50" ht="15" x14ac:dyDescent="0.25">
      <c r="A14" s="54" t="s">
        <v>87</v>
      </c>
      <c r="B14" s="6" t="s">
        <v>135</v>
      </c>
      <c r="C14" s="6" t="s">
        <v>42</v>
      </c>
      <c r="D14" s="6" t="s">
        <v>136</v>
      </c>
      <c r="E14" t="s">
        <v>117</v>
      </c>
      <c r="F14" s="6" t="s">
        <v>39</v>
      </c>
      <c r="G14" s="6" t="s">
        <v>148</v>
      </c>
      <c r="H14" s="6" t="s">
        <v>42</v>
      </c>
      <c r="I14" s="6" t="s">
        <v>42</v>
      </c>
      <c r="J14" s="6" t="s">
        <v>42</v>
      </c>
      <c r="K14" s="25">
        <v>20</v>
      </c>
      <c r="L14" s="6" t="s">
        <v>42</v>
      </c>
      <c r="M14" s="6" t="s">
        <v>77</v>
      </c>
      <c r="N14" s="6" t="s">
        <v>42</v>
      </c>
      <c r="O14" s="25">
        <v>97.6</v>
      </c>
      <c r="P14" s="6">
        <v>30</v>
      </c>
      <c r="Q14" s="6" t="s">
        <v>51</v>
      </c>
      <c r="R14" s="5"/>
      <c r="S14" s="43" t="s">
        <v>51</v>
      </c>
      <c r="T14" s="25" t="s">
        <v>120</v>
      </c>
      <c r="U14" s="2" t="s">
        <v>134</v>
      </c>
      <c r="V14" s="2" t="s">
        <v>51</v>
      </c>
      <c r="W14" s="2">
        <v>0.23</v>
      </c>
      <c r="X14" s="6" t="s">
        <v>77</v>
      </c>
      <c r="Y14" s="2" t="s">
        <v>60</v>
      </c>
      <c r="Z14" s="6" t="s">
        <v>77</v>
      </c>
      <c r="AA14" s="23" t="str">
        <f t="shared" si="0"/>
        <v xml:space="preserve">TOP 22/28-3CE ZWB </v>
      </c>
      <c r="AB14" s="43" t="s">
        <v>42</v>
      </c>
      <c r="AC14" s="2" t="s">
        <v>71</v>
      </c>
      <c r="AD14" s="6" t="s">
        <v>59</v>
      </c>
      <c r="AE14" s="2" t="s">
        <v>145</v>
      </c>
      <c r="AF14" s="9" t="s">
        <v>42</v>
      </c>
      <c r="AG14" s="2" t="s">
        <v>80</v>
      </c>
      <c r="AH14" s="9"/>
      <c r="AI14" s="2">
        <v>27.4</v>
      </c>
      <c r="AJ14" s="2" t="s">
        <v>123</v>
      </c>
      <c r="AK14" s="2" t="s">
        <v>51</v>
      </c>
      <c r="AL14" s="2" t="s">
        <v>7</v>
      </c>
      <c r="AM14" s="2" t="s">
        <v>51</v>
      </c>
      <c r="AN14" s="39">
        <v>81</v>
      </c>
      <c r="AO14" s="2" t="s">
        <v>51</v>
      </c>
      <c r="AP14" s="2" t="s">
        <v>60</v>
      </c>
      <c r="AQ14" s="25" t="s">
        <v>60</v>
      </c>
    </row>
    <row r="15" spans="1:50" ht="15" x14ac:dyDescent="0.25">
      <c r="A15" s="53" t="s">
        <v>155</v>
      </c>
      <c r="B15" s="6" t="s">
        <v>135</v>
      </c>
      <c r="C15" s="6" t="s">
        <v>42</v>
      </c>
      <c r="D15" s="6" t="s">
        <v>136</v>
      </c>
      <c r="E15" t="s">
        <v>5</v>
      </c>
      <c r="F15" s="6" t="s">
        <v>39</v>
      </c>
      <c r="G15" s="6" t="s">
        <v>148</v>
      </c>
      <c r="H15" s="6" t="s">
        <v>42</v>
      </c>
      <c r="I15" s="6" t="s">
        <v>42</v>
      </c>
      <c r="J15" s="6" t="s">
        <v>42</v>
      </c>
      <c r="K15" s="25">
        <v>20</v>
      </c>
      <c r="L15" s="6" t="s">
        <v>42</v>
      </c>
      <c r="M15" s="6" t="s">
        <v>77</v>
      </c>
      <c r="N15" s="6" t="s">
        <v>42</v>
      </c>
      <c r="O15" s="25">
        <v>97.4</v>
      </c>
      <c r="P15" s="6">
        <v>30</v>
      </c>
      <c r="Q15" s="6" t="s">
        <v>51</v>
      </c>
      <c r="R15" s="5"/>
      <c r="S15" s="43" t="s">
        <v>51</v>
      </c>
      <c r="T15" s="25" t="s">
        <v>120</v>
      </c>
      <c r="U15" s="2" t="s">
        <v>134</v>
      </c>
      <c r="V15" s="2" t="s">
        <v>51</v>
      </c>
      <c r="W15" s="2">
        <v>0.23</v>
      </c>
      <c r="X15" s="6" t="s">
        <v>77</v>
      </c>
      <c r="Y15" s="2" t="s">
        <v>60</v>
      </c>
      <c r="Z15" s="6" t="s">
        <v>77</v>
      </c>
      <c r="AA15" s="23" t="str">
        <f t="shared" ref="AA15:AA16" si="2">A15</f>
        <v>ZSB 22-3 CE</v>
      </c>
      <c r="AB15" s="43" t="s">
        <v>42</v>
      </c>
      <c r="AC15" s="2" t="s">
        <v>71</v>
      </c>
      <c r="AD15" s="6" t="s">
        <v>59</v>
      </c>
      <c r="AE15" s="2" t="s">
        <v>146</v>
      </c>
      <c r="AF15" s="9" t="s">
        <v>42</v>
      </c>
      <c r="AG15" s="2" t="s">
        <v>60</v>
      </c>
      <c r="AH15" s="9"/>
      <c r="AI15" s="2">
        <v>20.399999999999999</v>
      </c>
      <c r="AJ15" s="2" t="s">
        <v>141</v>
      </c>
      <c r="AK15" s="2" t="s">
        <v>123</v>
      </c>
      <c r="AL15" s="2" t="s">
        <v>150</v>
      </c>
      <c r="AM15" s="2" t="s">
        <v>150</v>
      </c>
      <c r="AN15" s="39" t="s">
        <v>151</v>
      </c>
      <c r="AO15" s="2" t="s">
        <v>51</v>
      </c>
      <c r="AP15" s="2" t="s">
        <v>124</v>
      </c>
      <c r="AQ15" s="25" t="s">
        <v>144</v>
      </c>
    </row>
    <row r="16" spans="1:50" ht="15" x14ac:dyDescent="0.25">
      <c r="A16" s="53" t="s">
        <v>156</v>
      </c>
      <c r="B16" s="6" t="s">
        <v>135</v>
      </c>
      <c r="C16" s="6" t="s">
        <v>42</v>
      </c>
      <c r="D16" s="6" t="s">
        <v>136</v>
      </c>
      <c r="E16" t="s">
        <v>5</v>
      </c>
      <c r="F16" s="6" t="s">
        <v>39</v>
      </c>
      <c r="G16" s="6" t="s">
        <v>148</v>
      </c>
      <c r="H16" s="6" t="s">
        <v>42</v>
      </c>
      <c r="I16" s="6" t="s">
        <v>42</v>
      </c>
      <c r="J16" s="6" t="s">
        <v>42</v>
      </c>
      <c r="K16" s="25">
        <v>20</v>
      </c>
      <c r="L16" s="6" t="s">
        <v>42</v>
      </c>
      <c r="M16" s="6" t="s">
        <v>77</v>
      </c>
      <c r="N16" s="6" t="s">
        <v>42</v>
      </c>
      <c r="O16" s="25">
        <v>97.6</v>
      </c>
      <c r="P16" s="6">
        <v>30</v>
      </c>
      <c r="Q16" s="6" t="s">
        <v>51</v>
      </c>
      <c r="R16" s="5"/>
      <c r="S16" s="43" t="s">
        <v>51</v>
      </c>
      <c r="T16" s="25" t="s">
        <v>120</v>
      </c>
      <c r="U16" s="2" t="s">
        <v>134</v>
      </c>
      <c r="V16" s="2" t="s">
        <v>51</v>
      </c>
      <c r="W16" s="2">
        <v>0.23</v>
      </c>
      <c r="X16" s="6" t="s">
        <v>77</v>
      </c>
      <c r="Y16" s="2" t="s">
        <v>60</v>
      </c>
      <c r="Z16" s="6" t="s">
        <v>77</v>
      </c>
      <c r="AA16" s="23" t="str">
        <f t="shared" si="2"/>
        <v>ZWB 28/3 CE</v>
      </c>
      <c r="AB16" s="43" t="s">
        <v>42</v>
      </c>
      <c r="AC16" s="2" t="s">
        <v>71</v>
      </c>
      <c r="AD16" s="6" t="s">
        <v>59</v>
      </c>
      <c r="AE16" s="2" t="s">
        <v>145</v>
      </c>
      <c r="AF16" s="9" t="s">
        <v>42</v>
      </c>
      <c r="AG16" s="2" t="s">
        <v>80</v>
      </c>
      <c r="AH16" s="9"/>
      <c r="AI16" s="2">
        <v>27.4</v>
      </c>
      <c r="AJ16" s="2" t="s">
        <v>123</v>
      </c>
      <c r="AK16" s="2" t="s">
        <v>51</v>
      </c>
      <c r="AL16" s="2" t="s">
        <v>7</v>
      </c>
      <c r="AM16" s="2" t="s">
        <v>51</v>
      </c>
      <c r="AN16" s="39">
        <v>81</v>
      </c>
      <c r="AO16" s="2" t="s">
        <v>51</v>
      </c>
      <c r="AP16" s="2" t="s">
        <v>60</v>
      </c>
      <c r="AQ16" s="25" t="s">
        <v>60</v>
      </c>
    </row>
    <row r="17" spans="1:43" ht="15" x14ac:dyDescent="0.25">
      <c r="A17" s="54" t="s">
        <v>88</v>
      </c>
      <c r="B17" s="6" t="s">
        <v>135</v>
      </c>
      <c r="C17" s="6" t="s">
        <v>42</v>
      </c>
      <c r="D17" s="6" t="s">
        <v>136</v>
      </c>
      <c r="E17" t="s">
        <v>117</v>
      </c>
      <c r="F17" s="6" t="s">
        <v>39</v>
      </c>
      <c r="G17" s="6" t="s">
        <v>148</v>
      </c>
      <c r="H17" s="6" t="s">
        <v>42</v>
      </c>
      <c r="I17" s="6" t="s">
        <v>42</v>
      </c>
      <c r="J17" s="6" t="s">
        <v>42</v>
      </c>
      <c r="K17" s="25">
        <v>23</v>
      </c>
      <c r="L17" s="6" t="s">
        <v>42</v>
      </c>
      <c r="M17" s="6" t="s">
        <v>77</v>
      </c>
      <c r="N17" s="6" t="s">
        <v>42</v>
      </c>
      <c r="O17" s="25">
        <v>97.4</v>
      </c>
      <c r="P17" s="6">
        <v>30</v>
      </c>
      <c r="Q17" s="6" t="s">
        <v>51</v>
      </c>
      <c r="R17" s="5"/>
      <c r="S17" s="43" t="s">
        <v>51</v>
      </c>
      <c r="T17" s="25" t="s">
        <v>119</v>
      </c>
      <c r="U17" s="2" t="s">
        <v>134</v>
      </c>
      <c r="V17" s="2" t="s">
        <v>51</v>
      </c>
      <c r="W17" s="25">
        <v>0.2</v>
      </c>
      <c r="X17" s="6" t="s">
        <v>77</v>
      </c>
      <c r="Y17" s="2" t="s">
        <v>60</v>
      </c>
      <c r="Z17" s="6" t="s">
        <v>77</v>
      </c>
      <c r="AA17" s="23" t="str">
        <f t="shared" si="0"/>
        <v xml:space="preserve">ZWB 30-4 C </v>
      </c>
      <c r="AB17" s="43" t="s">
        <v>42</v>
      </c>
      <c r="AC17" s="2" t="s">
        <v>71</v>
      </c>
      <c r="AD17" s="6" t="s">
        <v>59</v>
      </c>
      <c r="AE17" s="2" t="s">
        <v>145</v>
      </c>
      <c r="AF17" s="9" t="s">
        <v>42</v>
      </c>
      <c r="AG17" s="2" t="s">
        <v>80</v>
      </c>
      <c r="AH17" s="9"/>
      <c r="AI17" s="2">
        <v>29.7</v>
      </c>
      <c r="AJ17" s="2" t="s">
        <v>123</v>
      </c>
      <c r="AK17" s="2" t="s">
        <v>51</v>
      </c>
      <c r="AL17" s="2" t="s">
        <v>7</v>
      </c>
      <c r="AM17" s="2" t="s">
        <v>51</v>
      </c>
      <c r="AN17" s="39">
        <v>83</v>
      </c>
      <c r="AO17" s="2" t="s">
        <v>51</v>
      </c>
      <c r="AP17" s="2" t="s">
        <v>60</v>
      </c>
      <c r="AQ17" s="25" t="s">
        <v>60</v>
      </c>
    </row>
    <row r="18" spans="1:43" ht="15" x14ac:dyDescent="0.25">
      <c r="A18" s="54" t="s">
        <v>89</v>
      </c>
      <c r="B18" s="6" t="s">
        <v>135</v>
      </c>
      <c r="C18" s="6" t="s">
        <v>42</v>
      </c>
      <c r="D18" s="6" t="s">
        <v>136</v>
      </c>
      <c r="E18" t="s">
        <v>5</v>
      </c>
      <c r="F18" s="6" t="s">
        <v>39</v>
      </c>
      <c r="G18" s="6" t="s">
        <v>148</v>
      </c>
      <c r="H18" s="6" t="s">
        <v>42</v>
      </c>
      <c r="I18" s="6" t="s">
        <v>42</v>
      </c>
      <c r="J18" s="6" t="s">
        <v>42</v>
      </c>
      <c r="K18" s="25">
        <v>14</v>
      </c>
      <c r="L18" s="6" t="s">
        <v>42</v>
      </c>
      <c r="M18" s="6" t="s">
        <v>77</v>
      </c>
      <c r="N18" s="6" t="s">
        <v>42</v>
      </c>
      <c r="O18" s="25">
        <v>98.1</v>
      </c>
      <c r="P18" s="6">
        <v>30</v>
      </c>
      <c r="Q18" s="6" t="s">
        <v>51</v>
      </c>
      <c r="R18" s="5"/>
      <c r="S18" s="43" t="s">
        <v>51</v>
      </c>
      <c r="T18" s="25" t="s">
        <v>119</v>
      </c>
      <c r="U18" s="2" t="s">
        <v>134</v>
      </c>
      <c r="V18" s="2" t="s">
        <v>51</v>
      </c>
      <c r="W18" s="25">
        <v>0.2</v>
      </c>
      <c r="X18" s="6" t="s">
        <v>77</v>
      </c>
      <c r="Y18" s="2" t="s">
        <v>60</v>
      </c>
      <c r="Z18" s="6" t="s">
        <v>77</v>
      </c>
      <c r="AA18" s="23" t="str">
        <f t="shared" si="0"/>
        <v xml:space="preserve">GC7000iW 14 </v>
      </c>
      <c r="AB18" s="43" t="s">
        <v>42</v>
      </c>
      <c r="AC18" s="2" t="s">
        <v>71</v>
      </c>
      <c r="AD18" s="6" t="s">
        <v>59</v>
      </c>
      <c r="AE18" s="2" t="s">
        <v>146</v>
      </c>
      <c r="AF18" s="9" t="s">
        <v>42</v>
      </c>
      <c r="AG18" s="2" t="s">
        <v>60</v>
      </c>
      <c r="AH18" s="9"/>
      <c r="AI18" s="2">
        <v>14</v>
      </c>
      <c r="AJ18" s="2" t="s">
        <v>141</v>
      </c>
      <c r="AK18" s="2" t="s">
        <v>123</v>
      </c>
      <c r="AL18" s="2" t="s">
        <v>150</v>
      </c>
      <c r="AM18" s="2" t="s">
        <v>150</v>
      </c>
      <c r="AN18" s="39" t="s">
        <v>151</v>
      </c>
      <c r="AO18" s="2" t="s">
        <v>51</v>
      </c>
      <c r="AP18" s="2" t="s">
        <v>124</v>
      </c>
      <c r="AQ18" s="25" t="s">
        <v>144</v>
      </c>
    </row>
    <row r="19" spans="1:43" ht="15" x14ac:dyDescent="0.25">
      <c r="A19" s="54" t="s">
        <v>90</v>
      </c>
      <c r="B19" s="6" t="s">
        <v>135</v>
      </c>
      <c r="C19" s="6" t="s">
        <v>42</v>
      </c>
      <c r="D19" s="6" t="s">
        <v>136</v>
      </c>
      <c r="E19" t="s">
        <v>5</v>
      </c>
      <c r="F19" s="6" t="s">
        <v>39</v>
      </c>
      <c r="G19" s="6" t="s">
        <v>148</v>
      </c>
      <c r="H19" s="6" t="s">
        <v>42</v>
      </c>
      <c r="I19" s="6" t="s">
        <v>42</v>
      </c>
      <c r="J19" s="6" t="s">
        <v>42</v>
      </c>
      <c r="K19" s="25">
        <v>24</v>
      </c>
      <c r="L19" s="6" t="s">
        <v>42</v>
      </c>
      <c r="M19" s="6" t="s">
        <v>77</v>
      </c>
      <c r="N19" s="6" t="s">
        <v>42</v>
      </c>
      <c r="O19" s="25">
        <v>98</v>
      </c>
      <c r="P19" s="6">
        <v>30</v>
      </c>
      <c r="Q19" s="6" t="s">
        <v>51</v>
      </c>
      <c r="R19" s="5"/>
      <c r="S19" s="43" t="s">
        <v>51</v>
      </c>
      <c r="T19" s="25" t="s">
        <v>119</v>
      </c>
      <c r="U19" s="2" t="s">
        <v>134</v>
      </c>
      <c r="V19" s="2" t="s">
        <v>51</v>
      </c>
      <c r="W19" s="25">
        <v>0.2</v>
      </c>
      <c r="X19" s="6" t="s">
        <v>77</v>
      </c>
      <c r="Y19" s="2" t="s">
        <v>60</v>
      </c>
      <c r="Z19" s="6" t="s">
        <v>77</v>
      </c>
      <c r="AA19" s="23" t="str">
        <f t="shared" si="0"/>
        <v xml:space="preserve">GC7000iW 24 (B) </v>
      </c>
      <c r="AB19" s="43" t="s">
        <v>42</v>
      </c>
      <c r="AC19" s="2" t="s">
        <v>71</v>
      </c>
      <c r="AD19" s="6" t="s">
        <v>59</v>
      </c>
      <c r="AE19" s="2" t="s">
        <v>146</v>
      </c>
      <c r="AF19" s="9" t="s">
        <v>42</v>
      </c>
      <c r="AG19" s="2" t="s">
        <v>60</v>
      </c>
      <c r="AH19" s="9"/>
      <c r="AI19" s="2">
        <v>24</v>
      </c>
      <c r="AJ19" s="2" t="s">
        <v>141</v>
      </c>
      <c r="AK19" s="2" t="s">
        <v>123</v>
      </c>
      <c r="AL19" s="2" t="s">
        <v>150</v>
      </c>
      <c r="AM19" s="2" t="s">
        <v>150</v>
      </c>
      <c r="AN19" s="39" t="s">
        <v>151</v>
      </c>
      <c r="AO19" s="2" t="s">
        <v>51</v>
      </c>
      <c r="AP19" s="2" t="s">
        <v>124</v>
      </c>
      <c r="AQ19" s="25" t="s">
        <v>144</v>
      </c>
    </row>
    <row r="20" spans="1:43" ht="15" x14ac:dyDescent="0.25">
      <c r="A20" s="54" t="s">
        <v>91</v>
      </c>
      <c r="B20" s="6" t="s">
        <v>135</v>
      </c>
      <c r="C20" s="6" t="s">
        <v>42</v>
      </c>
      <c r="D20" s="6" t="s">
        <v>136</v>
      </c>
      <c r="E20" t="s">
        <v>5</v>
      </c>
      <c r="F20" s="6" t="s">
        <v>39</v>
      </c>
      <c r="G20" s="6" t="s">
        <v>148</v>
      </c>
      <c r="H20" s="6" t="s">
        <v>42</v>
      </c>
      <c r="I20" s="6" t="s">
        <v>42</v>
      </c>
      <c r="J20" s="6" t="s">
        <v>42</v>
      </c>
      <c r="K20" s="25">
        <v>33</v>
      </c>
      <c r="L20" s="6" t="s">
        <v>42</v>
      </c>
      <c r="M20" s="6" t="s">
        <v>77</v>
      </c>
      <c r="N20" s="6" t="s">
        <v>42</v>
      </c>
      <c r="O20" s="25">
        <v>97.7</v>
      </c>
      <c r="P20" s="6">
        <v>30</v>
      </c>
      <c r="Q20" s="6" t="s">
        <v>51</v>
      </c>
      <c r="R20" s="5"/>
      <c r="S20" s="43" t="s">
        <v>51</v>
      </c>
      <c r="T20" s="2" t="s">
        <v>6</v>
      </c>
      <c r="U20" s="2" t="s">
        <v>134</v>
      </c>
      <c r="V20" s="2" t="s">
        <v>51</v>
      </c>
      <c r="W20" s="2">
        <v>0.23</v>
      </c>
      <c r="X20" s="6" t="s">
        <v>77</v>
      </c>
      <c r="Y20" s="2" t="s">
        <v>60</v>
      </c>
      <c r="Z20" s="6" t="s">
        <v>77</v>
      </c>
      <c r="AA20" s="23" t="str">
        <f t="shared" si="0"/>
        <v xml:space="preserve">GC7000iW 35 (B) </v>
      </c>
      <c r="AB20" s="43" t="s">
        <v>42</v>
      </c>
      <c r="AC20" s="2" t="s">
        <v>71</v>
      </c>
      <c r="AD20" s="6" t="s">
        <v>59</v>
      </c>
      <c r="AE20" s="2" t="s">
        <v>146</v>
      </c>
      <c r="AF20" s="9" t="s">
        <v>42</v>
      </c>
      <c r="AG20" s="2" t="s">
        <v>60</v>
      </c>
      <c r="AH20" s="9"/>
      <c r="AI20" s="2">
        <v>34.700000000000003</v>
      </c>
      <c r="AJ20" s="2" t="s">
        <v>141</v>
      </c>
      <c r="AK20" s="2" t="s">
        <v>123</v>
      </c>
      <c r="AL20" s="2" t="s">
        <v>150</v>
      </c>
      <c r="AM20" s="2" t="s">
        <v>150</v>
      </c>
      <c r="AN20" s="39" t="s">
        <v>151</v>
      </c>
      <c r="AO20" s="2" t="s">
        <v>51</v>
      </c>
      <c r="AP20" s="2" t="s">
        <v>124</v>
      </c>
      <c r="AQ20" s="25" t="s">
        <v>144</v>
      </c>
    </row>
    <row r="21" spans="1:43" ht="15" x14ac:dyDescent="0.25">
      <c r="A21" s="54" t="s">
        <v>92</v>
      </c>
      <c r="B21" s="6" t="s">
        <v>135</v>
      </c>
      <c r="C21" s="6" t="s">
        <v>42</v>
      </c>
      <c r="D21" s="6" t="s">
        <v>136</v>
      </c>
      <c r="E21" t="s">
        <v>5</v>
      </c>
      <c r="F21" s="6" t="s">
        <v>39</v>
      </c>
      <c r="G21" s="6" t="s">
        <v>148</v>
      </c>
      <c r="H21" s="6" t="s">
        <v>42</v>
      </c>
      <c r="I21" s="6" t="s">
        <v>42</v>
      </c>
      <c r="J21" s="6" t="s">
        <v>42</v>
      </c>
      <c r="K21" s="25">
        <v>40</v>
      </c>
      <c r="L21" s="6" t="s">
        <v>42</v>
      </c>
      <c r="M21" s="6" t="s">
        <v>77</v>
      </c>
      <c r="N21" s="6" t="s">
        <v>42</v>
      </c>
      <c r="O21" s="25">
        <v>97.7</v>
      </c>
      <c r="P21" s="6">
        <v>30</v>
      </c>
      <c r="Q21" s="6" t="s">
        <v>51</v>
      </c>
      <c r="R21" s="5"/>
      <c r="S21" s="43" t="s">
        <v>51</v>
      </c>
      <c r="T21" s="2" t="s">
        <v>6</v>
      </c>
      <c r="U21" s="2" t="s">
        <v>134</v>
      </c>
      <c r="V21" s="2" t="s">
        <v>51</v>
      </c>
      <c r="W21" s="2">
        <v>0.23</v>
      </c>
      <c r="X21" s="6" t="s">
        <v>77</v>
      </c>
      <c r="Y21" s="2" t="s">
        <v>60</v>
      </c>
      <c r="Z21" s="6" t="s">
        <v>77</v>
      </c>
      <c r="AA21" s="23" t="str">
        <f t="shared" si="0"/>
        <v xml:space="preserve">GC7000iW 42 (B) </v>
      </c>
      <c r="AB21" s="43" t="s">
        <v>42</v>
      </c>
      <c r="AC21" s="2" t="s">
        <v>71</v>
      </c>
      <c r="AD21" s="6" t="s">
        <v>59</v>
      </c>
      <c r="AE21" s="2" t="s">
        <v>146</v>
      </c>
      <c r="AF21" s="9" t="s">
        <v>42</v>
      </c>
      <c r="AG21" s="2" t="s">
        <v>60</v>
      </c>
      <c r="AH21" s="10"/>
      <c r="AI21" s="2">
        <v>39.799999999999997</v>
      </c>
      <c r="AJ21" s="2" t="s">
        <v>141</v>
      </c>
      <c r="AK21" s="2" t="s">
        <v>123</v>
      </c>
      <c r="AL21" s="2" t="s">
        <v>150</v>
      </c>
      <c r="AM21" s="2" t="s">
        <v>150</v>
      </c>
      <c r="AN21" s="39" t="s">
        <v>151</v>
      </c>
      <c r="AO21" s="2" t="s">
        <v>51</v>
      </c>
      <c r="AP21" s="2" t="s">
        <v>124</v>
      </c>
      <c r="AQ21" s="25" t="s">
        <v>144</v>
      </c>
    </row>
    <row r="22" spans="1:43" ht="15" x14ac:dyDescent="0.25">
      <c r="A22" s="54" t="s">
        <v>93</v>
      </c>
      <c r="B22" s="6" t="s">
        <v>135</v>
      </c>
      <c r="C22" s="6" t="s">
        <v>42</v>
      </c>
      <c r="D22" s="6" t="s">
        <v>136</v>
      </c>
      <c r="E22" t="s">
        <v>5</v>
      </c>
      <c r="F22" s="6" t="s">
        <v>39</v>
      </c>
      <c r="G22" s="6" t="s">
        <v>148</v>
      </c>
      <c r="H22" s="6" t="s">
        <v>42</v>
      </c>
      <c r="I22" s="6" t="s">
        <v>42</v>
      </c>
      <c r="J22" s="6" t="s">
        <v>42</v>
      </c>
      <c r="K22" s="25">
        <v>20</v>
      </c>
      <c r="L22" s="6" t="s">
        <v>42</v>
      </c>
      <c r="M22" s="6" t="s">
        <v>77</v>
      </c>
      <c r="N22" s="6" t="s">
        <v>42</v>
      </c>
      <c r="O22" s="25">
        <v>98.2</v>
      </c>
      <c r="P22" s="6">
        <v>30</v>
      </c>
      <c r="Q22" s="6" t="s">
        <v>51</v>
      </c>
      <c r="R22" s="5"/>
      <c r="S22" s="43" t="s">
        <v>51</v>
      </c>
      <c r="T22" s="25" t="s">
        <v>119</v>
      </c>
      <c r="U22" s="2" t="s">
        <v>134</v>
      </c>
      <c r="V22" s="2" t="s">
        <v>51</v>
      </c>
      <c r="W22" s="25">
        <v>0.2</v>
      </c>
      <c r="X22" s="6" t="s">
        <v>77</v>
      </c>
      <c r="Y22" s="2" t="s">
        <v>60</v>
      </c>
      <c r="Z22" s="6" t="s">
        <v>77</v>
      </c>
      <c r="AA22" s="23" t="str">
        <f t="shared" si="0"/>
        <v xml:space="preserve">GC7000iW 28 (B)C </v>
      </c>
      <c r="AB22" s="43" t="s">
        <v>42</v>
      </c>
      <c r="AC22" s="2" t="s">
        <v>71</v>
      </c>
      <c r="AD22" s="6" t="s">
        <v>59</v>
      </c>
      <c r="AE22" s="2" t="s">
        <v>145</v>
      </c>
      <c r="AF22" s="9" t="s">
        <v>42</v>
      </c>
      <c r="AG22" s="2" t="s">
        <v>80</v>
      </c>
      <c r="AH22" s="10"/>
      <c r="AI22" s="2">
        <v>28</v>
      </c>
      <c r="AJ22" s="2" t="s">
        <v>123</v>
      </c>
      <c r="AK22" s="2" t="s">
        <v>51</v>
      </c>
      <c r="AL22" s="2" t="s">
        <v>7</v>
      </c>
      <c r="AM22" s="2" t="s">
        <v>51</v>
      </c>
      <c r="AN22" s="39">
        <v>83</v>
      </c>
      <c r="AO22" s="2" t="s">
        <v>51</v>
      </c>
      <c r="AP22" s="2" t="s">
        <v>60</v>
      </c>
      <c r="AQ22" s="25" t="s">
        <v>60</v>
      </c>
    </row>
    <row r="23" spans="1:43" ht="15" x14ac:dyDescent="0.25">
      <c r="A23" s="54" t="s">
        <v>94</v>
      </c>
      <c r="B23" s="6" t="s">
        <v>135</v>
      </c>
      <c r="C23" s="6" t="s">
        <v>42</v>
      </c>
      <c r="D23" s="6" t="s">
        <v>136</v>
      </c>
      <c r="E23" t="s">
        <v>5</v>
      </c>
      <c r="F23" s="6" t="s">
        <v>39</v>
      </c>
      <c r="G23" s="6" t="s">
        <v>148</v>
      </c>
      <c r="H23" s="6" t="s">
        <v>42</v>
      </c>
      <c r="I23" s="6" t="s">
        <v>42</v>
      </c>
      <c r="J23" s="6" t="s">
        <v>42</v>
      </c>
      <c r="K23" s="25">
        <v>28</v>
      </c>
      <c r="L23" s="6" t="s">
        <v>42</v>
      </c>
      <c r="M23" s="6" t="s">
        <v>77</v>
      </c>
      <c r="N23" s="6" t="s">
        <v>42</v>
      </c>
      <c r="O23" s="25">
        <v>97.7</v>
      </c>
      <c r="P23" s="6">
        <v>30</v>
      </c>
      <c r="Q23" s="6" t="s">
        <v>51</v>
      </c>
      <c r="R23" s="5"/>
      <c r="S23" s="43" t="s">
        <v>51</v>
      </c>
      <c r="T23" s="2" t="s">
        <v>6</v>
      </c>
      <c r="U23" s="2" t="s">
        <v>134</v>
      </c>
      <c r="V23" s="2" t="s">
        <v>51</v>
      </c>
      <c r="W23" s="2">
        <v>0.23</v>
      </c>
      <c r="X23" s="6" t="s">
        <v>77</v>
      </c>
      <c r="Y23" s="2" t="s">
        <v>60</v>
      </c>
      <c r="Z23" s="6" t="s">
        <v>77</v>
      </c>
      <c r="AA23" s="23" t="str">
        <f t="shared" si="0"/>
        <v xml:space="preserve">GC7000iW 35 (B)C </v>
      </c>
      <c r="AB23" s="43" t="s">
        <v>42</v>
      </c>
      <c r="AC23" s="2" t="s">
        <v>71</v>
      </c>
      <c r="AD23" s="6" t="s">
        <v>59</v>
      </c>
      <c r="AE23" s="2" t="s">
        <v>145</v>
      </c>
      <c r="AF23" s="9" t="s">
        <v>42</v>
      </c>
      <c r="AG23" s="2" t="s">
        <v>80</v>
      </c>
      <c r="AH23" s="10"/>
      <c r="AI23" s="2">
        <v>34.700000000000003</v>
      </c>
      <c r="AJ23" s="2" t="s">
        <v>123</v>
      </c>
      <c r="AK23" s="2" t="s">
        <v>51</v>
      </c>
      <c r="AL23" s="2" t="s">
        <v>7</v>
      </c>
      <c r="AM23" s="2" t="s">
        <v>51</v>
      </c>
      <c r="AN23" s="39">
        <v>81</v>
      </c>
      <c r="AO23" s="2" t="s">
        <v>51</v>
      </c>
      <c r="AP23" s="2" t="s">
        <v>60</v>
      </c>
      <c r="AQ23" s="25" t="s">
        <v>60</v>
      </c>
    </row>
    <row r="24" spans="1:43" ht="15" x14ac:dyDescent="0.25">
      <c r="A24" s="54" t="s">
        <v>95</v>
      </c>
      <c r="B24" s="6" t="s">
        <v>135</v>
      </c>
      <c r="C24" s="6" t="s">
        <v>42</v>
      </c>
      <c r="D24" s="6" t="s">
        <v>136</v>
      </c>
      <c r="E24" t="s">
        <v>117</v>
      </c>
      <c r="F24" s="6" t="s">
        <v>39</v>
      </c>
      <c r="G24" s="6" t="s">
        <v>148</v>
      </c>
      <c r="H24" s="6" t="s">
        <v>42</v>
      </c>
      <c r="I24" s="6" t="s">
        <v>42</v>
      </c>
      <c r="J24" s="6" t="s">
        <v>42</v>
      </c>
      <c r="K24" s="25">
        <v>39</v>
      </c>
      <c r="L24" s="6" t="s">
        <v>42</v>
      </c>
      <c r="M24" s="6" t="s">
        <v>77</v>
      </c>
      <c r="N24" s="6" t="s">
        <v>42</v>
      </c>
      <c r="O24" s="25">
        <v>97</v>
      </c>
      <c r="P24" s="6">
        <v>30</v>
      </c>
      <c r="Q24" s="6" t="s">
        <v>51</v>
      </c>
      <c r="R24" s="5"/>
      <c r="S24" s="43" t="s">
        <v>51</v>
      </c>
      <c r="T24" s="25" t="s">
        <v>121</v>
      </c>
      <c r="U24" s="2" t="s">
        <v>134</v>
      </c>
      <c r="V24" s="2" t="s">
        <v>51</v>
      </c>
      <c r="W24" s="2">
        <v>0.23</v>
      </c>
      <c r="X24" s="6" t="s">
        <v>77</v>
      </c>
      <c r="Y24" s="2" t="s">
        <v>60</v>
      </c>
      <c r="Z24" s="6" t="s">
        <v>77</v>
      </c>
      <c r="AA24" s="23" t="str">
        <f t="shared" si="0"/>
        <v xml:space="preserve">TOP 42-3 ZWBR </v>
      </c>
      <c r="AB24" s="43" t="s">
        <v>42</v>
      </c>
      <c r="AC24" s="2" t="s">
        <v>71</v>
      </c>
      <c r="AD24" s="6" t="s">
        <v>59</v>
      </c>
      <c r="AE24" s="2" t="s">
        <v>145</v>
      </c>
      <c r="AF24" s="9" t="s">
        <v>42</v>
      </c>
      <c r="AG24" s="2" t="s">
        <v>80</v>
      </c>
      <c r="AH24" s="10"/>
      <c r="AI24" s="2">
        <v>40</v>
      </c>
      <c r="AJ24" s="2" t="s">
        <v>123</v>
      </c>
      <c r="AK24" s="2" t="s">
        <v>51</v>
      </c>
      <c r="AL24" s="2" t="s">
        <v>7</v>
      </c>
      <c r="AM24" s="2" t="s">
        <v>51</v>
      </c>
      <c r="AN24" s="39">
        <v>83</v>
      </c>
      <c r="AO24" s="2" t="s">
        <v>51</v>
      </c>
      <c r="AP24" s="2" t="s">
        <v>60</v>
      </c>
      <c r="AQ24" s="25" t="s">
        <v>60</v>
      </c>
    </row>
    <row r="25" spans="1:43" ht="15" x14ac:dyDescent="0.25">
      <c r="A25" s="53" t="s">
        <v>157</v>
      </c>
      <c r="B25" s="6" t="s">
        <v>135</v>
      </c>
      <c r="C25" s="6" t="s">
        <v>42</v>
      </c>
      <c r="D25" s="6" t="s">
        <v>136</v>
      </c>
      <c r="E25" t="s">
        <v>5</v>
      </c>
      <c r="F25" s="6" t="s">
        <v>39</v>
      </c>
      <c r="G25" s="6" t="s">
        <v>148</v>
      </c>
      <c r="H25" s="6" t="s">
        <v>42</v>
      </c>
      <c r="I25" s="6" t="s">
        <v>42</v>
      </c>
      <c r="J25" s="6" t="s">
        <v>42</v>
      </c>
      <c r="K25" s="25">
        <v>34</v>
      </c>
      <c r="L25" s="6" t="s">
        <v>42</v>
      </c>
      <c r="M25" s="6" t="s">
        <v>77</v>
      </c>
      <c r="N25" s="6" t="s">
        <v>42</v>
      </c>
      <c r="O25" s="25">
        <v>98.8</v>
      </c>
      <c r="P25" s="6">
        <v>30</v>
      </c>
      <c r="Q25" s="6" t="s">
        <v>51</v>
      </c>
      <c r="R25" s="5"/>
      <c r="S25" s="43" t="s">
        <v>51</v>
      </c>
      <c r="T25" s="25" t="s">
        <v>162</v>
      </c>
      <c r="U25" s="2" t="s">
        <v>134</v>
      </c>
      <c r="V25" s="2" t="s">
        <v>51</v>
      </c>
      <c r="W25" s="2">
        <v>0.2</v>
      </c>
      <c r="X25" s="6" t="s">
        <v>77</v>
      </c>
      <c r="Y25" s="2" t="s">
        <v>60</v>
      </c>
      <c r="Z25" s="6" t="s">
        <v>77</v>
      </c>
      <c r="AA25" s="23" t="str">
        <f t="shared" ref="AA25" si="3">A25</f>
        <v>GC8700iW 35/50 C</v>
      </c>
      <c r="AB25" s="43" t="s">
        <v>42</v>
      </c>
      <c r="AC25" s="2" t="s">
        <v>71</v>
      </c>
      <c r="AD25" s="6" t="s">
        <v>59</v>
      </c>
      <c r="AE25" s="2" t="s">
        <v>145</v>
      </c>
      <c r="AF25" s="9" t="s">
        <v>42</v>
      </c>
      <c r="AG25" s="2" t="s">
        <v>80</v>
      </c>
      <c r="AH25" s="10"/>
      <c r="AI25" s="2">
        <v>44.6</v>
      </c>
      <c r="AJ25" s="2" t="s">
        <v>123</v>
      </c>
      <c r="AK25" s="2" t="s">
        <v>51</v>
      </c>
      <c r="AL25" s="2" t="s">
        <v>7</v>
      </c>
      <c r="AM25" s="2" t="s">
        <v>51</v>
      </c>
      <c r="AN25" s="39">
        <v>86</v>
      </c>
      <c r="AO25" s="2" t="s">
        <v>51</v>
      </c>
      <c r="AP25" s="2" t="s">
        <v>60</v>
      </c>
      <c r="AQ25" s="25" t="s">
        <v>60</v>
      </c>
    </row>
    <row r="26" spans="1:43" ht="15" x14ac:dyDescent="0.25">
      <c r="A26" s="54" t="s">
        <v>96</v>
      </c>
      <c r="B26" s="6" t="s">
        <v>135</v>
      </c>
      <c r="C26" s="6" t="s">
        <v>42</v>
      </c>
      <c r="D26" s="6" t="s">
        <v>136</v>
      </c>
      <c r="E26" t="s">
        <v>5</v>
      </c>
      <c r="F26" s="6" t="s">
        <v>39</v>
      </c>
      <c r="G26" s="6" t="s">
        <v>148</v>
      </c>
      <c r="H26" s="6" t="s">
        <v>42</v>
      </c>
      <c r="I26" s="6" t="s">
        <v>42</v>
      </c>
      <c r="J26" s="6" t="s">
        <v>42</v>
      </c>
      <c r="K26" s="25">
        <v>19</v>
      </c>
      <c r="L26" s="6" t="s">
        <v>42</v>
      </c>
      <c r="M26" s="6" t="s">
        <v>77</v>
      </c>
      <c r="N26" s="6" t="s">
        <v>42</v>
      </c>
      <c r="O26" s="25">
        <v>98.7</v>
      </c>
      <c r="P26" s="6">
        <v>30</v>
      </c>
      <c r="Q26" s="6" t="s">
        <v>51</v>
      </c>
      <c r="R26" s="5"/>
      <c r="S26" s="43" t="s">
        <v>51</v>
      </c>
      <c r="T26" s="2" t="s">
        <v>6</v>
      </c>
      <c r="U26" s="2" t="s">
        <v>134</v>
      </c>
      <c r="V26" s="2" t="s">
        <v>51</v>
      </c>
      <c r="W26" s="2">
        <v>0.23</v>
      </c>
      <c r="X26" s="6" t="s">
        <v>77</v>
      </c>
      <c r="Y26" s="2" t="s">
        <v>60</v>
      </c>
      <c r="Z26" s="6" t="s">
        <v>77</v>
      </c>
      <c r="AA26" s="23" t="str">
        <f t="shared" si="0"/>
        <v xml:space="preserve">GC9000iW 20 E </v>
      </c>
      <c r="AB26" s="43" t="s">
        <v>42</v>
      </c>
      <c r="AC26" s="2" t="s">
        <v>71</v>
      </c>
      <c r="AD26" s="6" t="s">
        <v>59</v>
      </c>
      <c r="AE26" s="2" t="s">
        <v>146</v>
      </c>
      <c r="AF26" s="9" t="s">
        <v>42</v>
      </c>
      <c r="AG26" s="2" t="s">
        <v>60</v>
      </c>
      <c r="AH26" s="10"/>
      <c r="AI26" s="2">
        <v>19.3</v>
      </c>
      <c r="AJ26" s="2" t="s">
        <v>141</v>
      </c>
      <c r="AK26" s="2" t="s">
        <v>123</v>
      </c>
      <c r="AL26" s="2" t="s">
        <v>150</v>
      </c>
      <c r="AM26" s="2" t="s">
        <v>150</v>
      </c>
      <c r="AN26" s="39" t="s">
        <v>151</v>
      </c>
      <c r="AO26" s="2" t="s">
        <v>51</v>
      </c>
      <c r="AP26" s="2" t="s">
        <v>124</v>
      </c>
      <c r="AQ26" s="25" t="s">
        <v>144</v>
      </c>
    </row>
    <row r="27" spans="1:43" ht="15" x14ac:dyDescent="0.25">
      <c r="A27" s="54" t="s">
        <v>97</v>
      </c>
      <c r="B27" s="6" t="s">
        <v>135</v>
      </c>
      <c r="C27" s="6" t="s">
        <v>42</v>
      </c>
      <c r="D27" s="6" t="s">
        <v>136</v>
      </c>
      <c r="E27" t="s">
        <v>5</v>
      </c>
      <c r="F27" s="6" t="s">
        <v>39</v>
      </c>
      <c r="G27" s="6" t="s">
        <v>148</v>
      </c>
      <c r="H27" s="6" t="s">
        <v>42</v>
      </c>
      <c r="I27" s="6" t="s">
        <v>42</v>
      </c>
      <c r="J27" s="6" t="s">
        <v>42</v>
      </c>
      <c r="K27" s="25">
        <v>30</v>
      </c>
      <c r="L27" s="6" t="s">
        <v>42</v>
      </c>
      <c r="M27" s="6" t="s">
        <v>77</v>
      </c>
      <c r="N27" s="6" t="s">
        <v>42</v>
      </c>
      <c r="O27" s="25">
        <v>98.7</v>
      </c>
      <c r="P27" s="6">
        <v>30</v>
      </c>
      <c r="Q27" s="6" t="s">
        <v>51</v>
      </c>
      <c r="R27" s="5"/>
      <c r="S27" s="43" t="s">
        <v>51</v>
      </c>
      <c r="T27" s="2" t="s">
        <v>6</v>
      </c>
      <c r="U27" s="2" t="s">
        <v>134</v>
      </c>
      <c r="V27" s="2" t="s">
        <v>51</v>
      </c>
      <c r="W27" s="2">
        <v>0.23</v>
      </c>
      <c r="X27" s="6" t="s">
        <v>77</v>
      </c>
      <c r="Y27" s="2" t="s">
        <v>60</v>
      </c>
      <c r="Z27" s="6" t="s">
        <v>77</v>
      </c>
      <c r="AA27" s="23" t="str">
        <f t="shared" si="0"/>
        <v xml:space="preserve">GC9000iW 30 E(B) </v>
      </c>
      <c r="AB27" s="43" t="s">
        <v>42</v>
      </c>
      <c r="AC27" s="2" t="s">
        <v>71</v>
      </c>
      <c r="AD27" s="6" t="s">
        <v>59</v>
      </c>
      <c r="AE27" s="2" t="s">
        <v>146</v>
      </c>
      <c r="AF27" s="9" t="s">
        <v>42</v>
      </c>
      <c r="AG27" s="2" t="s">
        <v>60</v>
      </c>
      <c r="AH27" s="10"/>
      <c r="AI27" s="2">
        <v>30.2</v>
      </c>
      <c r="AJ27" s="2" t="s">
        <v>141</v>
      </c>
      <c r="AK27" s="2" t="s">
        <v>123</v>
      </c>
      <c r="AL27" s="2" t="s">
        <v>150</v>
      </c>
      <c r="AM27" s="2" t="s">
        <v>150</v>
      </c>
      <c r="AN27" s="39" t="s">
        <v>151</v>
      </c>
      <c r="AO27" s="2" t="s">
        <v>51</v>
      </c>
      <c r="AP27" s="2" t="s">
        <v>124</v>
      </c>
      <c r="AQ27" s="25" t="s">
        <v>144</v>
      </c>
    </row>
    <row r="28" spans="1:43" ht="15" x14ac:dyDescent="0.25">
      <c r="A28" s="54" t="s">
        <v>98</v>
      </c>
      <c r="B28" s="6" t="s">
        <v>135</v>
      </c>
      <c r="C28" s="6" t="s">
        <v>42</v>
      </c>
      <c r="D28" s="6" t="s">
        <v>136</v>
      </c>
      <c r="E28" t="s">
        <v>5</v>
      </c>
      <c r="F28" s="6" t="s">
        <v>39</v>
      </c>
      <c r="G28" s="6" t="s">
        <v>148</v>
      </c>
      <c r="H28" s="6" t="s">
        <v>42</v>
      </c>
      <c r="I28" s="6" t="s">
        <v>42</v>
      </c>
      <c r="J28" s="6" t="s">
        <v>42</v>
      </c>
      <c r="K28" s="25">
        <v>42</v>
      </c>
      <c r="L28" s="6" t="s">
        <v>42</v>
      </c>
      <c r="M28" s="6" t="s">
        <v>77</v>
      </c>
      <c r="N28" s="6" t="s">
        <v>42</v>
      </c>
      <c r="O28" s="25">
        <v>99.3</v>
      </c>
      <c r="P28" s="6">
        <v>30</v>
      </c>
      <c r="Q28" s="6" t="s">
        <v>51</v>
      </c>
      <c r="R28" s="5"/>
      <c r="S28" s="43" t="s">
        <v>51</v>
      </c>
      <c r="T28" s="2" t="s">
        <v>6</v>
      </c>
      <c r="U28" s="2" t="s">
        <v>134</v>
      </c>
      <c r="V28" s="2" t="s">
        <v>51</v>
      </c>
      <c r="W28" s="2">
        <v>0.23</v>
      </c>
      <c r="X28" s="6" t="s">
        <v>77</v>
      </c>
      <c r="Y28" s="2" t="s">
        <v>60</v>
      </c>
      <c r="Z28" s="6" t="s">
        <v>77</v>
      </c>
      <c r="AA28" s="23" t="str">
        <f t="shared" si="0"/>
        <v xml:space="preserve">GC9000iW 45 </v>
      </c>
      <c r="AB28" s="43" t="s">
        <v>42</v>
      </c>
      <c r="AC28" s="2" t="s">
        <v>71</v>
      </c>
      <c r="AD28" s="6" t="s">
        <v>59</v>
      </c>
      <c r="AE28" s="2" t="s">
        <v>146</v>
      </c>
      <c r="AF28" s="9" t="s">
        <v>42</v>
      </c>
      <c r="AG28" s="2" t="s">
        <v>60</v>
      </c>
      <c r="AH28" s="10"/>
      <c r="AI28" s="2">
        <v>43.5</v>
      </c>
      <c r="AJ28" s="2" t="s">
        <v>141</v>
      </c>
      <c r="AK28" s="2" t="s">
        <v>123</v>
      </c>
      <c r="AL28" s="2" t="s">
        <v>150</v>
      </c>
      <c r="AM28" s="2" t="s">
        <v>150</v>
      </c>
      <c r="AN28" s="39" t="s">
        <v>151</v>
      </c>
      <c r="AO28" s="2" t="s">
        <v>51</v>
      </c>
      <c r="AP28" s="2" t="s">
        <v>124</v>
      </c>
      <c r="AQ28" s="25" t="s">
        <v>144</v>
      </c>
    </row>
    <row r="29" spans="1:43" ht="15" x14ac:dyDescent="0.25">
      <c r="A29" s="54" t="s">
        <v>99</v>
      </c>
      <c r="B29" s="6" t="s">
        <v>135</v>
      </c>
      <c r="C29" s="6" t="s">
        <v>42</v>
      </c>
      <c r="D29" s="6" t="s">
        <v>136</v>
      </c>
      <c r="E29" t="s">
        <v>117</v>
      </c>
      <c r="F29" s="6" t="s">
        <v>39</v>
      </c>
      <c r="G29" s="6" t="s">
        <v>148</v>
      </c>
      <c r="H29" s="6" t="s">
        <v>42</v>
      </c>
      <c r="I29" s="6" t="s">
        <v>42</v>
      </c>
      <c r="J29" s="6" t="s">
        <v>42</v>
      </c>
      <c r="K29" s="25">
        <v>23</v>
      </c>
      <c r="L29" s="6" t="s">
        <v>42</v>
      </c>
      <c r="M29" s="6" t="s">
        <v>77</v>
      </c>
      <c r="N29" s="6" t="s">
        <v>42</v>
      </c>
      <c r="O29" s="25">
        <v>97.8</v>
      </c>
      <c r="P29" s="6">
        <v>30</v>
      </c>
      <c r="Q29" s="6" t="s">
        <v>51</v>
      </c>
      <c r="R29" s="5"/>
      <c r="S29" s="43" t="s">
        <v>51</v>
      </c>
      <c r="T29" s="25" t="s">
        <v>119</v>
      </c>
      <c r="U29" s="2" t="s">
        <v>134</v>
      </c>
      <c r="V29" s="2" t="s">
        <v>51</v>
      </c>
      <c r="W29" s="25">
        <v>0.2</v>
      </c>
      <c r="X29" s="6" t="s">
        <v>77</v>
      </c>
      <c r="Y29" s="2" t="s">
        <v>60</v>
      </c>
      <c r="Z29" s="6" t="s">
        <v>77</v>
      </c>
      <c r="AA29" s="23" t="str">
        <f t="shared" si="0"/>
        <v xml:space="preserve">ZWSB 30-4 </v>
      </c>
      <c r="AB29" s="43" t="s">
        <v>42</v>
      </c>
      <c r="AC29" s="2" t="s">
        <v>71</v>
      </c>
      <c r="AD29" s="6" t="s">
        <v>59</v>
      </c>
      <c r="AE29" s="2" t="s">
        <v>147</v>
      </c>
      <c r="AF29" s="9" t="s">
        <v>42</v>
      </c>
      <c r="AG29" s="2" t="s">
        <v>80</v>
      </c>
      <c r="AH29" s="10"/>
      <c r="AI29" s="2">
        <v>29.7</v>
      </c>
      <c r="AJ29" s="2" t="s">
        <v>51</v>
      </c>
      <c r="AK29" s="2" t="s">
        <v>51</v>
      </c>
      <c r="AL29" s="2" t="s">
        <v>7</v>
      </c>
      <c r="AM29" s="2" t="s">
        <v>51</v>
      </c>
      <c r="AN29" s="39">
        <v>81</v>
      </c>
      <c r="AO29" s="2" t="s">
        <v>51</v>
      </c>
      <c r="AP29" s="2" t="s">
        <v>125</v>
      </c>
      <c r="AQ29" s="25" t="s">
        <v>144</v>
      </c>
    </row>
    <row r="30" spans="1:43" ht="15" x14ac:dyDescent="0.25">
      <c r="A30" s="53" t="s">
        <v>158</v>
      </c>
      <c r="B30" s="6" t="s">
        <v>135</v>
      </c>
      <c r="C30" s="6" t="s">
        <v>42</v>
      </c>
      <c r="D30" s="6" t="s">
        <v>136</v>
      </c>
      <c r="E30" t="s">
        <v>5</v>
      </c>
      <c r="F30" s="6" t="s">
        <v>39</v>
      </c>
      <c r="G30" s="6" t="s">
        <v>148</v>
      </c>
      <c r="H30" s="6" t="s">
        <v>42</v>
      </c>
      <c r="I30" s="6" t="s">
        <v>42</v>
      </c>
      <c r="J30" s="6" t="s">
        <v>42</v>
      </c>
      <c r="K30" s="25">
        <v>24</v>
      </c>
      <c r="L30" s="6" t="s">
        <v>42</v>
      </c>
      <c r="M30" s="6" t="s">
        <v>77</v>
      </c>
      <c r="N30" s="6" t="s">
        <v>42</v>
      </c>
      <c r="O30" s="25">
        <v>98.7</v>
      </c>
      <c r="P30" s="6">
        <v>30</v>
      </c>
      <c r="Q30" s="6" t="s">
        <v>51</v>
      </c>
      <c r="R30" s="5"/>
      <c r="S30" s="43" t="s">
        <v>51</v>
      </c>
      <c r="T30" s="25" t="s">
        <v>163</v>
      </c>
      <c r="U30" s="2" t="s">
        <v>134</v>
      </c>
      <c r="V30" s="2" t="s">
        <v>51</v>
      </c>
      <c r="W30" s="25">
        <v>0.2</v>
      </c>
      <c r="X30" s="6" t="s">
        <v>77</v>
      </c>
      <c r="Y30" s="2" t="s">
        <v>60</v>
      </c>
      <c r="Z30" s="6" t="s">
        <v>77</v>
      </c>
      <c r="AA30" s="23" t="str">
        <f t="shared" ref="AA30" si="4">A30</f>
        <v>GC5300iWT 24/48</v>
      </c>
      <c r="AB30" s="43" t="s">
        <v>42</v>
      </c>
      <c r="AC30" s="2" t="s">
        <v>71</v>
      </c>
      <c r="AD30" s="6" t="s">
        <v>59</v>
      </c>
      <c r="AE30" s="2" t="s">
        <v>147</v>
      </c>
      <c r="AF30" s="9" t="s">
        <v>42</v>
      </c>
      <c r="AG30" s="2" t="s">
        <v>80</v>
      </c>
      <c r="AH30" s="10"/>
      <c r="AI30" s="2">
        <v>30.7</v>
      </c>
      <c r="AJ30" s="2" t="s">
        <v>51</v>
      </c>
      <c r="AK30" s="2" t="s">
        <v>51</v>
      </c>
      <c r="AL30" s="2" t="s">
        <v>7</v>
      </c>
      <c r="AM30" s="2" t="s">
        <v>51</v>
      </c>
      <c r="AN30" s="39">
        <v>83</v>
      </c>
      <c r="AO30" s="2" t="s">
        <v>51</v>
      </c>
      <c r="AP30" s="2" t="s">
        <v>125</v>
      </c>
      <c r="AQ30" s="25" t="s">
        <v>144</v>
      </c>
    </row>
    <row r="31" spans="1:43" ht="15" x14ac:dyDescent="0.25">
      <c r="A31" s="54" t="s">
        <v>100</v>
      </c>
      <c r="B31" s="6" t="s">
        <v>135</v>
      </c>
      <c r="C31" s="6" t="s">
        <v>42</v>
      </c>
      <c r="D31" s="6" t="s">
        <v>136</v>
      </c>
      <c r="E31" t="s">
        <v>117</v>
      </c>
      <c r="F31" s="6" t="s">
        <v>39</v>
      </c>
      <c r="G31" s="6" t="s">
        <v>148</v>
      </c>
      <c r="H31" s="6" t="s">
        <v>42</v>
      </c>
      <c r="I31" s="6" t="s">
        <v>42</v>
      </c>
      <c r="J31" s="6" t="s">
        <v>42</v>
      </c>
      <c r="K31" s="25">
        <v>21</v>
      </c>
      <c r="L31" s="6" t="s">
        <v>42</v>
      </c>
      <c r="M31" s="6" t="s">
        <v>77</v>
      </c>
      <c r="N31" s="6" t="s">
        <v>42</v>
      </c>
      <c r="O31" s="25">
        <v>96.5</v>
      </c>
      <c r="P31" s="6">
        <v>30</v>
      </c>
      <c r="Q31" s="6" t="s">
        <v>51</v>
      </c>
      <c r="R31" s="5"/>
      <c r="S31" s="43" t="s">
        <v>51</v>
      </c>
      <c r="T31" s="2" t="s">
        <v>6</v>
      </c>
      <c r="U31" s="2" t="s">
        <v>134</v>
      </c>
      <c r="V31" s="2" t="s">
        <v>51</v>
      </c>
      <c r="W31" s="2">
        <v>0.23</v>
      </c>
      <c r="X31" s="6" t="s">
        <v>77</v>
      </c>
      <c r="Y31" s="2" t="s">
        <v>60</v>
      </c>
      <c r="Z31" s="6" t="s">
        <v>77</v>
      </c>
      <c r="AA31" s="23" t="str">
        <f t="shared" si="0"/>
        <v xml:space="preserve">TOP 22/175-3 ZBS </v>
      </c>
      <c r="AB31" s="43" t="s">
        <v>42</v>
      </c>
      <c r="AC31" s="2" t="s">
        <v>71</v>
      </c>
      <c r="AD31" s="6" t="s">
        <v>59</v>
      </c>
      <c r="AE31" s="2" t="s">
        <v>147</v>
      </c>
      <c r="AF31" s="9" t="s">
        <v>42</v>
      </c>
      <c r="AG31" s="2" t="s">
        <v>80</v>
      </c>
      <c r="AH31" s="10"/>
      <c r="AI31" s="2">
        <v>28</v>
      </c>
      <c r="AJ31" s="2" t="s">
        <v>51</v>
      </c>
      <c r="AK31" s="2" t="s">
        <v>51</v>
      </c>
      <c r="AL31" s="2" t="s">
        <v>7</v>
      </c>
      <c r="AM31" s="2" t="s">
        <v>51</v>
      </c>
      <c r="AN31" s="39">
        <v>82</v>
      </c>
      <c r="AO31" s="2" t="s">
        <v>51</v>
      </c>
      <c r="AP31" s="2" t="s">
        <v>125</v>
      </c>
      <c r="AQ31" s="25" t="s">
        <v>144</v>
      </c>
    </row>
    <row r="32" spans="1:43" ht="15" x14ac:dyDescent="0.25">
      <c r="A32" s="54" t="s">
        <v>101</v>
      </c>
      <c r="B32" s="6" t="s">
        <v>135</v>
      </c>
      <c r="C32" s="6" t="s">
        <v>42</v>
      </c>
      <c r="D32" s="6" t="s">
        <v>136</v>
      </c>
      <c r="E32" t="s">
        <v>117</v>
      </c>
      <c r="F32" s="6" t="s">
        <v>39</v>
      </c>
      <c r="G32" s="6" t="s">
        <v>148</v>
      </c>
      <c r="H32" s="6" t="s">
        <v>42</v>
      </c>
      <c r="I32" s="6" t="s">
        <v>42</v>
      </c>
      <c r="J32" s="6" t="s">
        <v>42</v>
      </c>
      <c r="K32" s="25">
        <v>22</v>
      </c>
      <c r="L32" s="6" t="s">
        <v>42</v>
      </c>
      <c r="M32" s="6" t="s">
        <v>77</v>
      </c>
      <c r="N32" s="6" t="s">
        <v>42</v>
      </c>
      <c r="O32" s="25">
        <v>97.3</v>
      </c>
      <c r="P32" s="6">
        <v>30</v>
      </c>
      <c r="Q32" s="6" t="s">
        <v>51</v>
      </c>
      <c r="R32" s="5"/>
      <c r="S32" s="43" t="s">
        <v>51</v>
      </c>
      <c r="T32" s="2" t="s">
        <v>6</v>
      </c>
      <c r="U32" s="2" t="s">
        <v>134</v>
      </c>
      <c r="V32" s="2" t="s">
        <v>51</v>
      </c>
      <c r="W32" s="2">
        <v>0.23</v>
      </c>
      <c r="X32" s="6" t="s">
        <v>77</v>
      </c>
      <c r="Y32" s="2" t="s">
        <v>60</v>
      </c>
      <c r="Z32" s="6" t="s">
        <v>77</v>
      </c>
      <c r="AA32" s="23" t="str">
        <f t="shared" si="0"/>
        <v xml:space="preserve">CSW 30-3 </v>
      </c>
      <c r="AB32" s="43" t="s">
        <v>42</v>
      </c>
      <c r="AC32" s="2" t="s">
        <v>71</v>
      </c>
      <c r="AD32" s="6" t="s">
        <v>59</v>
      </c>
      <c r="AE32" s="2" t="s">
        <v>145</v>
      </c>
      <c r="AF32" s="9" t="s">
        <v>42</v>
      </c>
      <c r="AG32" s="2" t="s">
        <v>80</v>
      </c>
      <c r="AH32" s="11"/>
      <c r="AI32" s="2">
        <v>29.7</v>
      </c>
      <c r="AJ32" s="2" t="s">
        <v>123</v>
      </c>
      <c r="AK32" s="2" t="s">
        <v>51</v>
      </c>
      <c r="AL32" s="2" t="s">
        <v>7</v>
      </c>
      <c r="AM32" s="2" t="s">
        <v>51</v>
      </c>
      <c r="AN32" s="39">
        <v>82</v>
      </c>
      <c r="AO32" s="2" t="s">
        <v>51</v>
      </c>
      <c r="AP32" s="2" t="s">
        <v>60</v>
      </c>
      <c r="AQ32" s="25" t="s">
        <v>60</v>
      </c>
    </row>
    <row r="33" spans="1:43" ht="15" x14ac:dyDescent="0.25">
      <c r="A33" s="54" t="s">
        <v>102</v>
      </c>
      <c r="B33" s="6" t="s">
        <v>135</v>
      </c>
      <c r="C33" s="6" t="s">
        <v>42</v>
      </c>
      <c r="D33" s="6" t="s">
        <v>136</v>
      </c>
      <c r="E33" t="s">
        <v>117</v>
      </c>
      <c r="F33" s="6" t="s">
        <v>39</v>
      </c>
      <c r="G33" s="6" t="s">
        <v>148</v>
      </c>
      <c r="H33" s="6" t="s">
        <v>42</v>
      </c>
      <c r="I33" s="6" t="s">
        <v>42</v>
      </c>
      <c r="J33" s="6" t="s">
        <v>42</v>
      </c>
      <c r="K33" s="25">
        <v>23</v>
      </c>
      <c r="L33" s="6" t="s">
        <v>42</v>
      </c>
      <c r="M33" s="6" t="s">
        <v>77</v>
      </c>
      <c r="N33" s="6" t="s">
        <v>42</v>
      </c>
      <c r="O33" s="25">
        <v>97.8</v>
      </c>
      <c r="P33" s="6">
        <v>30</v>
      </c>
      <c r="Q33" s="6" t="s">
        <v>51</v>
      </c>
      <c r="R33" s="5"/>
      <c r="S33" s="43" t="s">
        <v>51</v>
      </c>
      <c r="T33" s="2" t="s">
        <v>6</v>
      </c>
      <c r="U33" s="2" t="s">
        <v>134</v>
      </c>
      <c r="V33" s="2" t="s">
        <v>51</v>
      </c>
      <c r="W33" s="2">
        <v>0.23</v>
      </c>
      <c r="X33" s="6" t="s">
        <v>77</v>
      </c>
      <c r="Y33" s="2" t="s">
        <v>60</v>
      </c>
      <c r="Z33" s="6" t="s">
        <v>77</v>
      </c>
      <c r="AA33" s="23" t="str">
        <f t="shared" si="0"/>
        <v>ZWBH 26-4.1A</v>
      </c>
      <c r="AB33" s="43" t="s">
        <v>42</v>
      </c>
      <c r="AC33" s="2" t="s">
        <v>71</v>
      </c>
      <c r="AD33" s="6" t="s">
        <v>59</v>
      </c>
      <c r="AE33" s="2" t="s">
        <v>145</v>
      </c>
      <c r="AF33" s="9" t="s">
        <v>42</v>
      </c>
      <c r="AG33" s="2" t="s">
        <v>80</v>
      </c>
      <c r="AH33" s="11"/>
      <c r="AI33" s="2">
        <v>29.7</v>
      </c>
      <c r="AJ33" s="2" t="s">
        <v>123</v>
      </c>
      <c r="AK33" s="2" t="s">
        <v>51</v>
      </c>
      <c r="AL33" s="2" t="s">
        <v>7</v>
      </c>
      <c r="AM33" s="2" t="s">
        <v>51</v>
      </c>
      <c r="AN33" s="39">
        <v>81</v>
      </c>
      <c r="AO33" s="2" t="s">
        <v>51</v>
      </c>
      <c r="AP33" s="2" t="s">
        <v>60</v>
      </c>
      <c r="AQ33" s="25" t="s">
        <v>60</v>
      </c>
    </row>
    <row r="34" spans="1:43" ht="15" x14ac:dyDescent="0.25">
      <c r="A34" s="54" t="s">
        <v>103</v>
      </c>
      <c r="B34" s="6" t="s">
        <v>135</v>
      </c>
      <c r="C34" s="6" t="s">
        <v>42</v>
      </c>
      <c r="D34" s="6" t="s">
        <v>136</v>
      </c>
      <c r="E34" t="s">
        <v>117</v>
      </c>
      <c r="F34" s="6" t="s">
        <v>39</v>
      </c>
      <c r="G34" s="6" t="s">
        <v>148</v>
      </c>
      <c r="H34" s="6" t="s">
        <v>42</v>
      </c>
      <c r="I34" s="6" t="s">
        <v>42</v>
      </c>
      <c r="J34" s="6" t="s">
        <v>42</v>
      </c>
      <c r="K34" s="25">
        <v>13</v>
      </c>
      <c r="L34" s="6" t="s">
        <v>42</v>
      </c>
      <c r="M34" s="6" t="s">
        <v>77</v>
      </c>
      <c r="N34" s="6" t="s">
        <v>42</v>
      </c>
      <c r="O34" s="25">
        <v>98</v>
      </c>
      <c r="P34" s="6">
        <v>30</v>
      </c>
      <c r="Q34" s="6" t="s">
        <v>51</v>
      </c>
      <c r="R34" s="5"/>
      <c r="S34" s="43" t="s">
        <v>51</v>
      </c>
      <c r="T34" s="2" t="s">
        <v>6</v>
      </c>
      <c r="U34" s="2" t="s">
        <v>134</v>
      </c>
      <c r="V34" s="2" t="s">
        <v>51</v>
      </c>
      <c r="W34" s="2">
        <v>0.23</v>
      </c>
      <c r="X34" s="6" t="s">
        <v>77</v>
      </c>
      <c r="Y34" s="2" t="s">
        <v>60</v>
      </c>
      <c r="Z34" s="6" t="s">
        <v>77</v>
      </c>
      <c r="AA34" s="23" t="str">
        <f t="shared" si="0"/>
        <v>ZSBH 16-4.1A</v>
      </c>
      <c r="AB34" s="43" t="s">
        <v>42</v>
      </c>
      <c r="AC34" s="2" t="s">
        <v>71</v>
      </c>
      <c r="AD34" s="6" t="s">
        <v>59</v>
      </c>
      <c r="AE34" s="2" t="s">
        <v>146</v>
      </c>
      <c r="AF34" s="9" t="s">
        <v>42</v>
      </c>
      <c r="AG34" s="2" t="s">
        <v>60</v>
      </c>
      <c r="AH34" s="11"/>
      <c r="AI34" s="41" t="s">
        <v>149</v>
      </c>
      <c r="AJ34" s="2" t="s">
        <v>141</v>
      </c>
      <c r="AK34" s="2" t="s">
        <v>123</v>
      </c>
      <c r="AL34" s="2" t="s">
        <v>150</v>
      </c>
      <c r="AM34" s="2" t="s">
        <v>150</v>
      </c>
      <c r="AN34" s="39" t="s">
        <v>151</v>
      </c>
      <c r="AO34" s="2" t="s">
        <v>51</v>
      </c>
      <c r="AP34" s="2" t="s">
        <v>124</v>
      </c>
      <c r="AQ34" s="25" t="s">
        <v>144</v>
      </c>
    </row>
    <row r="35" spans="1:43" ht="15" x14ac:dyDescent="0.25">
      <c r="A35" s="54" t="s">
        <v>104</v>
      </c>
      <c r="B35" s="6" t="s">
        <v>135</v>
      </c>
      <c r="C35" s="6" t="s">
        <v>42</v>
      </c>
      <c r="D35" s="6" t="s">
        <v>136</v>
      </c>
      <c r="E35" t="s">
        <v>117</v>
      </c>
      <c r="F35" s="6" t="s">
        <v>39</v>
      </c>
      <c r="G35" s="6" t="s">
        <v>148</v>
      </c>
      <c r="H35" s="6" t="s">
        <v>42</v>
      </c>
      <c r="I35" s="6" t="s">
        <v>42</v>
      </c>
      <c r="J35" s="6" t="s">
        <v>42</v>
      </c>
      <c r="K35" s="25">
        <v>22</v>
      </c>
      <c r="L35" s="6" t="s">
        <v>42</v>
      </c>
      <c r="M35" s="6" t="s">
        <v>77</v>
      </c>
      <c r="N35" s="6" t="s">
        <v>42</v>
      </c>
      <c r="O35" s="25">
        <v>97.3</v>
      </c>
      <c r="P35" s="6">
        <v>30</v>
      </c>
      <c r="Q35" s="6" t="s">
        <v>51</v>
      </c>
      <c r="R35" s="5"/>
      <c r="S35" s="43" t="s">
        <v>51</v>
      </c>
      <c r="T35" s="2" t="s">
        <v>6</v>
      </c>
      <c r="U35" s="2" t="s">
        <v>134</v>
      </c>
      <c r="V35" s="2" t="s">
        <v>51</v>
      </c>
      <c r="W35" s="2">
        <v>0.23</v>
      </c>
      <c r="X35" s="6" t="s">
        <v>77</v>
      </c>
      <c r="Y35" s="2" t="s">
        <v>60</v>
      </c>
      <c r="Z35" s="6" t="s">
        <v>77</v>
      </c>
      <c r="AA35" s="23" t="str">
        <f t="shared" si="0"/>
        <v>TOP 22/275-3 ZBS</v>
      </c>
      <c r="AB35" s="43" t="s">
        <v>42</v>
      </c>
      <c r="AC35" s="2" t="s">
        <v>71</v>
      </c>
      <c r="AD35" s="6" t="s">
        <v>59</v>
      </c>
      <c r="AE35" s="2" t="s">
        <v>147</v>
      </c>
      <c r="AF35" s="9" t="s">
        <v>42</v>
      </c>
      <c r="AG35" s="2" t="s">
        <v>80</v>
      </c>
      <c r="AH35" s="10"/>
      <c r="AI35" s="2">
        <v>28</v>
      </c>
      <c r="AJ35" s="2" t="s">
        <v>51</v>
      </c>
      <c r="AK35" s="2" t="s">
        <v>51</v>
      </c>
      <c r="AL35" s="2" t="s">
        <v>7</v>
      </c>
      <c r="AM35" s="2" t="s">
        <v>51</v>
      </c>
      <c r="AN35" s="39">
        <v>90</v>
      </c>
      <c r="AO35" s="2" t="s">
        <v>51</v>
      </c>
      <c r="AP35" s="2" t="s">
        <v>125</v>
      </c>
      <c r="AQ35" s="25" t="s">
        <v>144</v>
      </c>
    </row>
    <row r="36" spans="1:43" ht="15" x14ac:dyDescent="0.25">
      <c r="A36" s="54" t="s">
        <v>105</v>
      </c>
      <c r="B36" s="6" t="s">
        <v>135</v>
      </c>
      <c r="C36" s="6" t="s">
        <v>42</v>
      </c>
      <c r="D36" s="6" t="s">
        <v>136</v>
      </c>
      <c r="E36" t="s">
        <v>117</v>
      </c>
      <c r="F36" s="6" t="s">
        <v>39</v>
      </c>
      <c r="G36" s="6" t="s">
        <v>148</v>
      </c>
      <c r="H36" s="6" t="s">
        <v>42</v>
      </c>
      <c r="I36" s="6" t="s">
        <v>42</v>
      </c>
      <c r="J36" s="6" t="s">
        <v>42</v>
      </c>
      <c r="K36" s="25">
        <v>29</v>
      </c>
      <c r="L36" s="6" t="s">
        <v>42</v>
      </c>
      <c r="M36" s="6" t="s">
        <v>77</v>
      </c>
      <c r="N36" s="6" t="s">
        <v>42</v>
      </c>
      <c r="O36" s="25">
        <v>97.6</v>
      </c>
      <c r="P36" s="6">
        <v>30</v>
      </c>
      <c r="Q36" s="6" t="s">
        <v>51</v>
      </c>
      <c r="R36" s="5"/>
      <c r="S36" s="43" t="s">
        <v>51</v>
      </c>
      <c r="T36" s="2" t="s">
        <v>6</v>
      </c>
      <c r="U36" s="2" t="s">
        <v>134</v>
      </c>
      <c r="V36" s="2" t="s">
        <v>51</v>
      </c>
      <c r="W36" s="2">
        <v>0.23</v>
      </c>
      <c r="X36" s="6" t="s">
        <v>77</v>
      </c>
      <c r="Y36" s="2" t="s">
        <v>60</v>
      </c>
      <c r="Z36" s="6" t="s">
        <v>77</v>
      </c>
      <c r="AA36" s="23" t="str">
        <f t="shared" si="0"/>
        <v>TOP 30/375-3 ZBS</v>
      </c>
      <c r="AB36" s="43" t="s">
        <v>42</v>
      </c>
      <c r="AC36" s="2" t="s">
        <v>71</v>
      </c>
      <c r="AD36" s="6" t="s">
        <v>59</v>
      </c>
      <c r="AE36" s="2" t="s">
        <v>147</v>
      </c>
      <c r="AF36" s="9" t="s">
        <v>42</v>
      </c>
      <c r="AG36" s="2" t="s">
        <v>80</v>
      </c>
      <c r="AH36" s="10"/>
      <c r="AI36" s="2">
        <v>30.5</v>
      </c>
      <c r="AJ36" s="2" t="s">
        <v>51</v>
      </c>
      <c r="AK36" s="2" t="s">
        <v>51</v>
      </c>
      <c r="AL36" s="2" t="s">
        <v>7</v>
      </c>
      <c r="AM36" s="2" t="s">
        <v>51</v>
      </c>
      <c r="AN36" s="39">
        <v>88</v>
      </c>
      <c r="AO36" s="2" t="s">
        <v>51</v>
      </c>
      <c r="AP36" s="2" t="s">
        <v>125</v>
      </c>
      <c r="AQ36" s="25" t="s">
        <v>144</v>
      </c>
    </row>
    <row r="37" spans="1:43" ht="17.25" customHeight="1" x14ac:dyDescent="0.25">
      <c r="A37" s="54" t="s">
        <v>106</v>
      </c>
      <c r="B37" s="6" t="s">
        <v>135</v>
      </c>
      <c r="C37" s="6" t="s">
        <v>42</v>
      </c>
      <c r="D37" s="6" t="s">
        <v>136</v>
      </c>
      <c r="E37" t="s">
        <v>117</v>
      </c>
      <c r="F37" s="6" t="s">
        <v>39</v>
      </c>
      <c r="G37" s="6" t="s">
        <v>148</v>
      </c>
      <c r="H37" s="6" t="s">
        <v>42</v>
      </c>
      <c r="I37" s="6" t="s">
        <v>42</v>
      </c>
      <c r="J37" s="6" t="s">
        <v>42</v>
      </c>
      <c r="K37" s="25">
        <v>13</v>
      </c>
      <c r="L37" s="6" t="s">
        <v>42</v>
      </c>
      <c r="M37" s="6" t="s">
        <v>77</v>
      </c>
      <c r="N37" s="6" t="s">
        <v>42</v>
      </c>
      <c r="O37" s="25">
        <v>98.1</v>
      </c>
      <c r="P37" s="6">
        <v>30</v>
      </c>
      <c r="Q37" s="6" t="s">
        <v>51</v>
      </c>
      <c r="R37" s="5"/>
      <c r="S37" s="43" t="s">
        <v>51</v>
      </c>
      <c r="T37" s="2" t="s">
        <v>6</v>
      </c>
      <c r="U37" s="2" t="s">
        <v>134</v>
      </c>
      <c r="V37" s="2" t="s">
        <v>51</v>
      </c>
      <c r="W37" s="2">
        <v>0.23</v>
      </c>
      <c r="X37" s="6" t="s">
        <v>77</v>
      </c>
      <c r="Y37" s="2" t="s">
        <v>60</v>
      </c>
      <c r="Z37" s="6" t="s">
        <v>77</v>
      </c>
      <c r="AA37" s="23" t="str">
        <f t="shared" si="0"/>
        <v>ZBS 14/210-3 SOE</v>
      </c>
      <c r="AB37" s="43" t="s">
        <v>42</v>
      </c>
      <c r="AC37" s="2" t="s">
        <v>71</v>
      </c>
      <c r="AD37" s="6" t="s">
        <v>59</v>
      </c>
      <c r="AE37" s="2" t="s">
        <v>147</v>
      </c>
      <c r="AF37" s="9" t="s">
        <v>42</v>
      </c>
      <c r="AG37" s="2" t="s">
        <v>80</v>
      </c>
      <c r="AH37" s="10"/>
      <c r="AI37" s="2">
        <v>15.8</v>
      </c>
      <c r="AJ37" s="2" t="s">
        <v>51</v>
      </c>
      <c r="AK37" s="2" t="s">
        <v>51</v>
      </c>
      <c r="AL37" s="2" t="s">
        <v>7</v>
      </c>
      <c r="AM37" s="2" t="s">
        <v>51</v>
      </c>
      <c r="AN37" s="39">
        <v>85</v>
      </c>
      <c r="AO37" s="2" t="s">
        <v>51</v>
      </c>
      <c r="AP37" s="2" t="s">
        <v>125</v>
      </c>
      <c r="AQ37" s="25" t="s">
        <v>144</v>
      </c>
    </row>
    <row r="38" spans="1:43" ht="15" x14ac:dyDescent="0.25">
      <c r="A38" s="54" t="s">
        <v>107</v>
      </c>
      <c r="B38" s="6" t="s">
        <v>135</v>
      </c>
      <c r="C38" s="6" t="s">
        <v>42</v>
      </c>
      <c r="D38" s="6" t="s">
        <v>136</v>
      </c>
      <c r="E38" t="s">
        <v>117</v>
      </c>
      <c r="F38" s="6" t="s">
        <v>39</v>
      </c>
      <c r="G38" s="6" t="s">
        <v>148</v>
      </c>
      <c r="H38" s="6" t="s">
        <v>42</v>
      </c>
      <c r="I38" s="6" t="s">
        <v>42</v>
      </c>
      <c r="J38" s="6" t="s">
        <v>42</v>
      </c>
      <c r="K38" s="25">
        <v>29</v>
      </c>
      <c r="L38" s="6" t="s">
        <v>42</v>
      </c>
      <c r="M38" s="6" t="s">
        <v>77</v>
      </c>
      <c r="N38" s="6" t="s">
        <v>42</v>
      </c>
      <c r="O38" s="25">
        <v>97.6</v>
      </c>
      <c r="P38" s="6">
        <v>30</v>
      </c>
      <c r="Q38" s="6" t="s">
        <v>51</v>
      </c>
      <c r="R38" s="5"/>
      <c r="S38" s="43" t="s">
        <v>51</v>
      </c>
      <c r="T38" s="2" t="s">
        <v>6</v>
      </c>
      <c r="U38" s="2" t="s">
        <v>134</v>
      </c>
      <c r="V38" s="2" t="s">
        <v>51</v>
      </c>
      <c r="W38" s="2">
        <v>0.23</v>
      </c>
      <c r="X38" s="6" t="s">
        <v>77</v>
      </c>
      <c r="Y38" s="2" t="s">
        <v>60</v>
      </c>
      <c r="Z38" s="6" t="s">
        <v>77</v>
      </c>
      <c r="AA38" s="23" t="str">
        <f t="shared" si="0"/>
        <v>ZBS 30/210-3 SOE</v>
      </c>
      <c r="AB38" s="43" t="s">
        <v>42</v>
      </c>
      <c r="AC38" s="2" t="s">
        <v>71</v>
      </c>
      <c r="AD38" s="6" t="s">
        <v>59</v>
      </c>
      <c r="AE38" s="2" t="s">
        <v>147</v>
      </c>
      <c r="AF38" s="9" t="s">
        <v>42</v>
      </c>
      <c r="AG38" s="2" t="s">
        <v>80</v>
      </c>
      <c r="AH38" s="10"/>
      <c r="AI38" s="2">
        <v>30.5</v>
      </c>
      <c r="AJ38" s="2" t="s">
        <v>51</v>
      </c>
      <c r="AK38" s="2" t="s">
        <v>51</v>
      </c>
      <c r="AL38" s="2" t="s">
        <v>7</v>
      </c>
      <c r="AM38" s="2" t="s">
        <v>51</v>
      </c>
      <c r="AN38" s="39">
        <v>87</v>
      </c>
      <c r="AO38" s="2" t="s">
        <v>51</v>
      </c>
      <c r="AP38" s="2" t="s">
        <v>125</v>
      </c>
      <c r="AQ38" s="25" t="s">
        <v>144</v>
      </c>
    </row>
    <row r="39" spans="1:43" ht="15" x14ac:dyDescent="0.25">
      <c r="A39" s="53" t="s">
        <v>159</v>
      </c>
      <c r="B39" s="6" t="s">
        <v>135</v>
      </c>
      <c r="C39" s="6" t="s">
        <v>42</v>
      </c>
      <c r="D39" s="6" t="s">
        <v>136</v>
      </c>
      <c r="E39" t="s">
        <v>5</v>
      </c>
      <c r="F39" s="6" t="s">
        <v>39</v>
      </c>
      <c r="G39" s="6" t="s">
        <v>148</v>
      </c>
      <c r="H39" s="6" t="s">
        <v>42</v>
      </c>
      <c r="I39" s="6" t="s">
        <v>42</v>
      </c>
      <c r="J39" s="6" t="s">
        <v>42</v>
      </c>
      <c r="K39" s="25">
        <v>24</v>
      </c>
      <c r="L39" s="6" t="s">
        <v>42</v>
      </c>
      <c r="M39" s="6" t="s">
        <v>77</v>
      </c>
      <c r="N39" s="6" t="s">
        <v>42</v>
      </c>
      <c r="O39" s="25">
        <v>99.4</v>
      </c>
      <c r="P39" s="6">
        <v>30</v>
      </c>
      <c r="Q39" s="6" t="s">
        <v>51</v>
      </c>
      <c r="R39" s="5"/>
      <c r="S39" s="43" t="s">
        <v>51</v>
      </c>
      <c r="T39" s="2" t="s">
        <v>164</v>
      </c>
      <c r="U39" s="2" t="s">
        <v>134</v>
      </c>
      <c r="V39" s="2" t="s">
        <v>51</v>
      </c>
      <c r="W39" s="2">
        <v>0.2</v>
      </c>
      <c r="X39" s="6" t="s">
        <v>77</v>
      </c>
      <c r="Y39" s="2" t="s">
        <v>60</v>
      </c>
      <c r="Z39" s="6" t="s">
        <v>77</v>
      </c>
      <c r="AA39" s="23" t="str">
        <f t="shared" ref="AA39:AA41" si="5">A39</f>
        <v>GC5300iWM 24/100S</v>
      </c>
      <c r="AB39" s="43" t="s">
        <v>42</v>
      </c>
      <c r="AC39" s="2" t="s">
        <v>71</v>
      </c>
      <c r="AD39" s="6" t="s">
        <v>59</v>
      </c>
      <c r="AE39" s="2" t="s">
        <v>147</v>
      </c>
      <c r="AF39" s="9" t="s">
        <v>42</v>
      </c>
      <c r="AG39" s="2" t="s">
        <v>80</v>
      </c>
      <c r="AH39" s="10"/>
      <c r="AI39" s="2">
        <v>23.8</v>
      </c>
      <c r="AJ39" s="2" t="s">
        <v>51</v>
      </c>
      <c r="AK39" s="2" t="s">
        <v>51</v>
      </c>
      <c r="AL39" s="2" t="s">
        <v>7</v>
      </c>
      <c r="AM39" s="2" t="s">
        <v>51</v>
      </c>
      <c r="AN39" s="39">
        <v>85</v>
      </c>
      <c r="AO39" s="2" t="s">
        <v>51</v>
      </c>
      <c r="AP39" s="2" t="s">
        <v>125</v>
      </c>
      <c r="AQ39" s="25" t="s">
        <v>144</v>
      </c>
    </row>
    <row r="40" spans="1:43" ht="15" x14ac:dyDescent="0.25">
      <c r="A40" s="53" t="s">
        <v>160</v>
      </c>
      <c r="B40" s="6" t="s">
        <v>135</v>
      </c>
      <c r="C40" s="6" t="s">
        <v>42</v>
      </c>
      <c r="D40" s="6" t="s">
        <v>136</v>
      </c>
      <c r="E40" t="s">
        <v>5</v>
      </c>
      <c r="F40" s="6" t="s">
        <v>39</v>
      </c>
      <c r="G40" s="6" t="s">
        <v>148</v>
      </c>
      <c r="H40" s="6" t="s">
        <v>42</v>
      </c>
      <c r="I40" s="6" t="s">
        <v>42</v>
      </c>
      <c r="J40" s="6" t="s">
        <v>42</v>
      </c>
      <c r="K40" s="25">
        <v>24</v>
      </c>
      <c r="L40" s="6" t="s">
        <v>42</v>
      </c>
      <c r="M40" s="6" t="s">
        <v>77</v>
      </c>
      <c r="N40" s="6" t="s">
        <v>42</v>
      </c>
      <c r="O40" s="25">
        <v>99.4</v>
      </c>
      <c r="P40" s="6">
        <v>30</v>
      </c>
      <c r="Q40" s="6" t="s">
        <v>51</v>
      </c>
      <c r="R40" s="5"/>
      <c r="S40" s="43" t="s">
        <v>51</v>
      </c>
      <c r="T40" s="2" t="s">
        <v>164</v>
      </c>
      <c r="U40" s="2" t="s">
        <v>134</v>
      </c>
      <c r="V40" s="2" t="s">
        <v>51</v>
      </c>
      <c r="W40" s="2">
        <v>0.2</v>
      </c>
      <c r="X40" s="6" t="s">
        <v>77</v>
      </c>
      <c r="Y40" s="2" t="s">
        <v>60</v>
      </c>
      <c r="Z40" s="6" t="s">
        <v>77</v>
      </c>
      <c r="AA40" s="23" t="str">
        <f t="shared" si="5"/>
        <v>GC5300iWM 24/120</v>
      </c>
      <c r="AB40" s="43" t="s">
        <v>42</v>
      </c>
      <c r="AC40" s="2" t="s">
        <v>71</v>
      </c>
      <c r="AD40" s="6" t="s">
        <v>59</v>
      </c>
      <c r="AE40" s="2" t="s">
        <v>147</v>
      </c>
      <c r="AF40" s="9" t="s">
        <v>42</v>
      </c>
      <c r="AG40" s="2" t="s">
        <v>80</v>
      </c>
      <c r="AH40" s="10"/>
      <c r="AI40" s="2">
        <v>23.8</v>
      </c>
      <c r="AJ40" s="2" t="s">
        <v>51</v>
      </c>
      <c r="AK40" s="2" t="s">
        <v>51</v>
      </c>
      <c r="AL40" s="2" t="s">
        <v>7</v>
      </c>
      <c r="AM40" s="2" t="s">
        <v>51</v>
      </c>
      <c r="AN40" s="39">
        <v>81</v>
      </c>
      <c r="AO40" s="2" t="s">
        <v>51</v>
      </c>
      <c r="AP40" s="2" t="s">
        <v>125</v>
      </c>
      <c r="AQ40" s="25" t="s">
        <v>144</v>
      </c>
    </row>
    <row r="41" spans="1:43" ht="15" x14ac:dyDescent="0.25">
      <c r="A41" s="53" t="s">
        <v>161</v>
      </c>
      <c r="B41" s="6" t="s">
        <v>135</v>
      </c>
      <c r="C41" s="6" t="s">
        <v>42</v>
      </c>
      <c r="D41" s="6" t="s">
        <v>136</v>
      </c>
      <c r="E41" t="s">
        <v>5</v>
      </c>
      <c r="F41" s="6" t="s">
        <v>39</v>
      </c>
      <c r="G41" s="6" t="s">
        <v>148</v>
      </c>
      <c r="H41" s="6" t="s">
        <v>42</v>
      </c>
      <c r="I41" s="6" t="s">
        <v>42</v>
      </c>
      <c r="J41" s="6" t="s">
        <v>42</v>
      </c>
      <c r="K41" s="25">
        <v>24</v>
      </c>
      <c r="L41" s="6" t="s">
        <v>42</v>
      </c>
      <c r="M41" s="6" t="s">
        <v>77</v>
      </c>
      <c r="N41" s="6" t="s">
        <v>42</v>
      </c>
      <c r="O41" s="25">
        <v>99.4</v>
      </c>
      <c r="P41" s="6">
        <v>30</v>
      </c>
      <c r="Q41" s="6" t="s">
        <v>51</v>
      </c>
      <c r="R41" s="5"/>
      <c r="S41" s="43" t="s">
        <v>51</v>
      </c>
      <c r="T41" s="2" t="s">
        <v>164</v>
      </c>
      <c r="U41" s="2" t="s">
        <v>134</v>
      </c>
      <c r="V41" s="2" t="s">
        <v>51</v>
      </c>
      <c r="W41" s="2">
        <v>0.2</v>
      </c>
      <c r="X41" s="6" t="s">
        <v>77</v>
      </c>
      <c r="Y41" s="2" t="s">
        <v>60</v>
      </c>
      <c r="Z41" s="6" t="s">
        <v>77</v>
      </c>
      <c r="AA41" s="23" t="str">
        <f t="shared" si="5"/>
        <v>GC5300iWM 24/210SR</v>
      </c>
      <c r="AB41" s="43" t="s">
        <v>42</v>
      </c>
      <c r="AC41" s="2" t="s">
        <v>71</v>
      </c>
      <c r="AD41" s="6" t="s">
        <v>59</v>
      </c>
      <c r="AE41" s="2" t="s">
        <v>147</v>
      </c>
      <c r="AF41" s="9" t="s">
        <v>42</v>
      </c>
      <c r="AG41" s="2" t="s">
        <v>80</v>
      </c>
      <c r="AH41" s="10"/>
      <c r="AI41" s="2">
        <v>23.8</v>
      </c>
      <c r="AJ41" s="2" t="s">
        <v>51</v>
      </c>
      <c r="AK41" s="2" t="s">
        <v>51</v>
      </c>
      <c r="AL41" s="2" t="s">
        <v>7</v>
      </c>
      <c r="AM41" s="2" t="s">
        <v>51</v>
      </c>
      <c r="AN41" s="39">
        <v>85</v>
      </c>
      <c r="AO41" s="2" t="s">
        <v>51</v>
      </c>
      <c r="AP41" s="2" t="s">
        <v>125</v>
      </c>
      <c r="AQ41" s="25" t="s">
        <v>144</v>
      </c>
    </row>
    <row r="42" spans="1:43" ht="15" x14ac:dyDescent="0.25">
      <c r="A42" s="54" t="s">
        <v>108</v>
      </c>
      <c r="B42" s="6" t="s">
        <v>135</v>
      </c>
      <c r="C42" s="6" t="s">
        <v>42</v>
      </c>
      <c r="D42" s="6" t="s">
        <v>136</v>
      </c>
      <c r="E42" t="s">
        <v>5</v>
      </c>
      <c r="F42" s="6" t="s">
        <v>39</v>
      </c>
      <c r="G42" s="6" t="s">
        <v>148</v>
      </c>
      <c r="H42" s="6" t="s">
        <v>42</v>
      </c>
      <c r="I42" s="6" t="s">
        <v>42</v>
      </c>
      <c r="J42" s="6" t="s">
        <v>42</v>
      </c>
      <c r="K42" s="25">
        <v>29</v>
      </c>
      <c r="L42" s="6" t="s">
        <v>42</v>
      </c>
      <c r="M42" s="6" t="s">
        <v>77</v>
      </c>
      <c r="N42" s="6" t="s">
        <v>42</v>
      </c>
      <c r="O42" s="25">
        <v>98.7</v>
      </c>
      <c r="P42" s="6">
        <v>30</v>
      </c>
      <c r="Q42" s="6" t="s">
        <v>51</v>
      </c>
      <c r="R42" s="5"/>
      <c r="S42" s="43" t="s">
        <v>51</v>
      </c>
      <c r="T42" s="2" t="s">
        <v>6</v>
      </c>
      <c r="U42" s="2" t="s">
        <v>134</v>
      </c>
      <c r="V42" s="2" t="s">
        <v>51</v>
      </c>
      <c r="W42" s="2">
        <v>0.23</v>
      </c>
      <c r="X42" s="6" t="s">
        <v>77</v>
      </c>
      <c r="Y42" s="2" t="s">
        <v>60</v>
      </c>
      <c r="Z42" s="6" t="s">
        <v>77</v>
      </c>
      <c r="AA42" s="23" t="str">
        <f t="shared" si="0"/>
        <v>GC9000iWM 30/150 (B)</v>
      </c>
      <c r="AB42" s="43" t="s">
        <v>42</v>
      </c>
      <c r="AC42" s="2" t="s">
        <v>71</v>
      </c>
      <c r="AD42" s="6" t="s">
        <v>59</v>
      </c>
      <c r="AE42" s="2" t="s">
        <v>147</v>
      </c>
      <c r="AF42" s="9" t="s">
        <v>42</v>
      </c>
      <c r="AG42" s="2" t="s">
        <v>80</v>
      </c>
      <c r="AH42" s="10"/>
      <c r="AI42" s="2">
        <v>30</v>
      </c>
      <c r="AJ42" s="2" t="s">
        <v>51</v>
      </c>
      <c r="AK42" s="2" t="s">
        <v>51</v>
      </c>
      <c r="AL42" s="2" t="s">
        <v>7</v>
      </c>
      <c r="AM42" s="2" t="s">
        <v>51</v>
      </c>
      <c r="AN42" s="39">
        <v>85</v>
      </c>
      <c r="AO42" s="2" t="s">
        <v>51</v>
      </c>
      <c r="AP42" s="2" t="s">
        <v>125</v>
      </c>
      <c r="AQ42" s="25" t="s">
        <v>144</v>
      </c>
    </row>
    <row r="43" spans="1:43" ht="15" x14ac:dyDescent="0.25">
      <c r="A43" s="54" t="s">
        <v>109</v>
      </c>
      <c r="B43" s="6" t="s">
        <v>135</v>
      </c>
      <c r="C43" s="6" t="s">
        <v>42</v>
      </c>
      <c r="D43" s="6" t="s">
        <v>136</v>
      </c>
      <c r="E43" t="s">
        <v>5</v>
      </c>
      <c r="F43" s="6" t="s">
        <v>39</v>
      </c>
      <c r="G43" s="6" t="s">
        <v>148</v>
      </c>
      <c r="H43" s="6" t="s">
        <v>42</v>
      </c>
      <c r="I43" s="6" t="s">
        <v>42</v>
      </c>
      <c r="J43" s="6" t="s">
        <v>42</v>
      </c>
      <c r="K43" s="25">
        <v>20</v>
      </c>
      <c r="L43" s="6" t="s">
        <v>42</v>
      </c>
      <c r="M43" s="6" t="s">
        <v>77</v>
      </c>
      <c r="N43" s="6" t="s">
        <v>42</v>
      </c>
      <c r="O43" s="25">
        <v>98.8</v>
      </c>
      <c r="P43" s="6">
        <v>30</v>
      </c>
      <c r="Q43" s="6" t="s">
        <v>51</v>
      </c>
      <c r="R43" s="5"/>
      <c r="S43" s="43" t="s">
        <v>51</v>
      </c>
      <c r="T43" s="2" t="s">
        <v>6</v>
      </c>
      <c r="U43" s="2" t="s">
        <v>134</v>
      </c>
      <c r="V43" s="2" t="s">
        <v>51</v>
      </c>
      <c r="W43" s="2">
        <v>0.23</v>
      </c>
      <c r="X43" s="6" t="s">
        <v>77</v>
      </c>
      <c r="Y43" s="2" t="s">
        <v>60</v>
      </c>
      <c r="Z43" s="6" t="s">
        <v>77</v>
      </c>
      <c r="AA43" s="23" t="str">
        <f t="shared" si="0"/>
        <v>GC9000iWM 20/100 S</v>
      </c>
      <c r="AB43" s="43" t="s">
        <v>42</v>
      </c>
      <c r="AC43" s="2" t="s">
        <v>71</v>
      </c>
      <c r="AD43" s="6" t="s">
        <v>59</v>
      </c>
      <c r="AE43" s="2" t="s">
        <v>147</v>
      </c>
      <c r="AF43" s="9" t="s">
        <v>42</v>
      </c>
      <c r="AG43" s="2" t="s">
        <v>80</v>
      </c>
      <c r="AH43" s="10"/>
      <c r="AI43" s="2">
        <v>30</v>
      </c>
      <c r="AJ43" s="2" t="s">
        <v>51</v>
      </c>
      <c r="AK43" s="2" t="s">
        <v>51</v>
      </c>
      <c r="AL43" s="2" t="s">
        <v>7</v>
      </c>
      <c r="AM43" s="2" t="s">
        <v>51</v>
      </c>
      <c r="AN43" s="39">
        <v>86</v>
      </c>
      <c r="AO43" s="2" t="s">
        <v>51</v>
      </c>
      <c r="AP43" s="2" t="s">
        <v>125</v>
      </c>
      <c r="AQ43" s="25" t="s">
        <v>144</v>
      </c>
    </row>
    <row r="44" spans="1:43" ht="15" x14ac:dyDescent="0.25">
      <c r="A44" s="54" t="s">
        <v>110</v>
      </c>
      <c r="B44" s="6" t="s">
        <v>135</v>
      </c>
      <c r="C44" s="6" t="s">
        <v>42</v>
      </c>
      <c r="D44" s="6" t="s">
        <v>136</v>
      </c>
      <c r="E44" t="s">
        <v>5</v>
      </c>
      <c r="F44" s="6" t="s">
        <v>39</v>
      </c>
      <c r="G44" s="6" t="s">
        <v>148</v>
      </c>
      <c r="H44" s="6" t="s">
        <v>42</v>
      </c>
      <c r="I44" s="6" t="s">
        <v>42</v>
      </c>
      <c r="J44" s="6" t="s">
        <v>42</v>
      </c>
      <c r="K44" s="25">
        <v>20</v>
      </c>
      <c r="L44" s="6" t="s">
        <v>42</v>
      </c>
      <c r="M44" s="6" t="s">
        <v>77</v>
      </c>
      <c r="N44" s="6" t="s">
        <v>42</v>
      </c>
      <c r="O44" s="25">
        <v>98.8</v>
      </c>
      <c r="P44" s="6">
        <v>30</v>
      </c>
      <c r="Q44" s="6" t="s">
        <v>51</v>
      </c>
      <c r="R44" s="5"/>
      <c r="S44" s="43" t="s">
        <v>51</v>
      </c>
      <c r="T44" s="2" t="s">
        <v>6</v>
      </c>
      <c r="U44" s="2" t="s">
        <v>134</v>
      </c>
      <c r="V44" s="2" t="s">
        <v>51</v>
      </c>
      <c r="W44" s="2">
        <v>0.23</v>
      </c>
      <c r="X44" s="6" t="s">
        <v>77</v>
      </c>
      <c r="Y44" s="2" t="s">
        <v>60</v>
      </c>
      <c r="Z44" s="6" t="s">
        <v>77</v>
      </c>
      <c r="AA44" s="23" t="str">
        <f t="shared" si="0"/>
        <v>GC9000iWM 20/150 S</v>
      </c>
      <c r="AB44" s="43" t="s">
        <v>42</v>
      </c>
      <c r="AC44" s="2" t="s">
        <v>71</v>
      </c>
      <c r="AD44" s="6" t="s">
        <v>59</v>
      </c>
      <c r="AE44" s="2" t="s">
        <v>147</v>
      </c>
      <c r="AF44" s="9" t="s">
        <v>42</v>
      </c>
      <c r="AG44" s="2" t="s">
        <v>80</v>
      </c>
      <c r="AH44" s="10"/>
      <c r="AI44" s="2">
        <v>30</v>
      </c>
      <c r="AJ44" s="2" t="s">
        <v>51</v>
      </c>
      <c r="AK44" s="2" t="s">
        <v>51</v>
      </c>
      <c r="AL44" s="2" t="s">
        <v>7</v>
      </c>
      <c r="AM44" s="2" t="s">
        <v>51</v>
      </c>
      <c r="AN44" s="39">
        <v>85</v>
      </c>
      <c r="AO44" s="2" t="s">
        <v>51</v>
      </c>
      <c r="AP44" s="2" t="s">
        <v>125</v>
      </c>
      <c r="AQ44" s="25" t="s">
        <v>144</v>
      </c>
    </row>
    <row r="45" spans="1:43" ht="15" x14ac:dyDescent="0.25">
      <c r="A45" s="54" t="s">
        <v>111</v>
      </c>
      <c r="B45" s="6" t="s">
        <v>135</v>
      </c>
      <c r="C45" s="6" t="s">
        <v>42</v>
      </c>
      <c r="D45" s="6" t="s">
        <v>136</v>
      </c>
      <c r="E45" t="s">
        <v>5</v>
      </c>
      <c r="F45" s="6" t="s">
        <v>39</v>
      </c>
      <c r="G45" s="6" t="s">
        <v>148</v>
      </c>
      <c r="H45" s="6" t="s">
        <v>42</v>
      </c>
      <c r="I45" s="6" t="s">
        <v>42</v>
      </c>
      <c r="J45" s="6" t="s">
        <v>42</v>
      </c>
      <c r="K45" s="25">
        <v>29</v>
      </c>
      <c r="L45" s="6" t="s">
        <v>42</v>
      </c>
      <c r="M45" s="6" t="s">
        <v>77</v>
      </c>
      <c r="N45" s="6" t="s">
        <v>42</v>
      </c>
      <c r="O45" s="25">
        <v>98.7</v>
      </c>
      <c r="P45" s="6">
        <v>30</v>
      </c>
      <c r="Q45" s="6" t="s">
        <v>51</v>
      </c>
      <c r="R45" s="5"/>
      <c r="S45" s="43" t="s">
        <v>51</v>
      </c>
      <c r="T45" s="2" t="s">
        <v>6</v>
      </c>
      <c r="U45" s="2" t="s">
        <v>134</v>
      </c>
      <c r="V45" s="2" t="s">
        <v>51</v>
      </c>
      <c r="W45" s="2">
        <v>0.23</v>
      </c>
      <c r="X45" s="6" t="s">
        <v>77</v>
      </c>
      <c r="Y45" s="2" t="s">
        <v>60</v>
      </c>
      <c r="Z45" s="6" t="s">
        <v>77</v>
      </c>
      <c r="AA45" s="23" t="str">
        <f t="shared" si="0"/>
        <v>GC9000iWM 30/100 S(B)</v>
      </c>
      <c r="AB45" s="43" t="s">
        <v>42</v>
      </c>
      <c r="AC45" s="2" t="s">
        <v>71</v>
      </c>
      <c r="AD45" s="6" t="s">
        <v>59</v>
      </c>
      <c r="AE45" s="2" t="s">
        <v>147</v>
      </c>
      <c r="AF45" s="9" t="s">
        <v>42</v>
      </c>
      <c r="AG45" s="2" t="s">
        <v>80</v>
      </c>
      <c r="AH45" s="10"/>
      <c r="AI45" s="2">
        <v>30</v>
      </c>
      <c r="AJ45" s="2" t="s">
        <v>51</v>
      </c>
      <c r="AK45" s="2" t="s">
        <v>51</v>
      </c>
      <c r="AL45" s="2" t="s">
        <v>7</v>
      </c>
      <c r="AM45" s="2" t="s">
        <v>51</v>
      </c>
      <c r="AN45" s="39">
        <v>86</v>
      </c>
      <c r="AO45" s="2" t="s">
        <v>51</v>
      </c>
      <c r="AP45" s="2" t="s">
        <v>125</v>
      </c>
      <c r="AQ45" s="25" t="s">
        <v>144</v>
      </c>
    </row>
    <row r="46" spans="1:43" ht="15" x14ac:dyDescent="0.25">
      <c r="A46" s="17" t="s">
        <v>112</v>
      </c>
      <c r="B46" s="6" t="s">
        <v>135</v>
      </c>
      <c r="C46" s="6" t="s">
        <v>42</v>
      </c>
      <c r="D46" s="6" t="s">
        <v>136</v>
      </c>
      <c r="E46" t="s">
        <v>5</v>
      </c>
      <c r="F46" s="6" t="s">
        <v>39</v>
      </c>
      <c r="G46" s="6" t="s">
        <v>148</v>
      </c>
      <c r="H46" s="6" t="s">
        <v>42</v>
      </c>
      <c r="I46" s="6" t="s">
        <v>42</v>
      </c>
      <c r="J46" s="6" t="s">
        <v>42</v>
      </c>
      <c r="K46" s="25">
        <v>29</v>
      </c>
      <c r="L46" s="6" t="s">
        <v>42</v>
      </c>
      <c r="M46" s="6" t="s">
        <v>77</v>
      </c>
      <c r="N46" s="6" t="s">
        <v>42</v>
      </c>
      <c r="O46" s="25">
        <v>98.7</v>
      </c>
      <c r="P46" s="6">
        <v>30</v>
      </c>
      <c r="Q46" s="6" t="s">
        <v>51</v>
      </c>
      <c r="R46" s="5"/>
      <c r="S46" s="43" t="s">
        <v>51</v>
      </c>
      <c r="T46" s="2" t="s">
        <v>6</v>
      </c>
      <c r="U46" s="2" t="s">
        <v>134</v>
      </c>
      <c r="V46" s="2" t="s">
        <v>51</v>
      </c>
      <c r="W46" s="2">
        <v>0.23</v>
      </c>
      <c r="X46" s="6" t="s">
        <v>77</v>
      </c>
      <c r="Y46" s="2" t="s">
        <v>60</v>
      </c>
      <c r="Z46" s="6" t="s">
        <v>77</v>
      </c>
      <c r="AA46" s="23" t="str">
        <f t="shared" si="0"/>
        <v>GC9000iWM 30/150 S(B)</v>
      </c>
      <c r="AB46" s="43" t="s">
        <v>42</v>
      </c>
      <c r="AC46" s="2" t="s">
        <v>71</v>
      </c>
      <c r="AD46" s="6" t="s">
        <v>59</v>
      </c>
      <c r="AE46" s="2" t="s">
        <v>147</v>
      </c>
      <c r="AF46" s="9" t="s">
        <v>42</v>
      </c>
      <c r="AG46" s="2" t="s">
        <v>80</v>
      </c>
      <c r="AH46" s="10"/>
      <c r="AI46" s="2">
        <v>30</v>
      </c>
      <c r="AJ46" s="2" t="s">
        <v>51</v>
      </c>
      <c r="AK46" s="2" t="s">
        <v>51</v>
      </c>
      <c r="AL46" s="2" t="s">
        <v>7</v>
      </c>
      <c r="AM46" s="2" t="s">
        <v>51</v>
      </c>
      <c r="AN46" s="39">
        <v>85</v>
      </c>
      <c r="AO46" s="2" t="s">
        <v>51</v>
      </c>
      <c r="AP46" s="2" t="s">
        <v>125</v>
      </c>
      <c r="AQ46" s="25" t="s">
        <v>144</v>
      </c>
    </row>
    <row r="47" spans="1:43" ht="15" x14ac:dyDescent="0.25">
      <c r="A47" s="17" t="s">
        <v>113</v>
      </c>
      <c r="B47" s="6" t="s">
        <v>135</v>
      </c>
      <c r="C47" s="6" t="s">
        <v>42</v>
      </c>
      <c r="D47" s="6" t="s">
        <v>136</v>
      </c>
      <c r="E47" t="s">
        <v>5</v>
      </c>
      <c r="F47" s="6" t="s">
        <v>39</v>
      </c>
      <c r="G47" s="6" t="s">
        <v>148</v>
      </c>
      <c r="H47" s="6" t="s">
        <v>42</v>
      </c>
      <c r="I47" s="6" t="s">
        <v>42</v>
      </c>
      <c r="J47" s="6" t="s">
        <v>42</v>
      </c>
      <c r="K47" s="25">
        <v>20</v>
      </c>
      <c r="L47" s="6" t="s">
        <v>42</v>
      </c>
      <c r="M47" s="6" t="s">
        <v>77</v>
      </c>
      <c r="N47" s="6" t="s">
        <v>42</v>
      </c>
      <c r="O47" s="25">
        <v>98.8</v>
      </c>
      <c r="P47" s="6">
        <v>30</v>
      </c>
      <c r="Q47" s="6" t="s">
        <v>51</v>
      </c>
      <c r="R47" s="5"/>
      <c r="S47" s="43" t="s">
        <v>51</v>
      </c>
      <c r="T47" s="2" t="s">
        <v>6</v>
      </c>
      <c r="U47" s="2" t="s">
        <v>134</v>
      </c>
      <c r="V47" s="2" t="s">
        <v>51</v>
      </c>
      <c r="W47" s="2">
        <v>0.23</v>
      </c>
      <c r="X47" s="6" t="s">
        <v>77</v>
      </c>
      <c r="Y47" s="2" t="s">
        <v>60</v>
      </c>
      <c r="Z47" s="6" t="s">
        <v>77</v>
      </c>
      <c r="AA47" s="23" t="str">
        <f t="shared" si="0"/>
        <v>GC9000iWM 20/210 S</v>
      </c>
      <c r="AB47" s="43" t="s">
        <v>42</v>
      </c>
      <c r="AC47" s="2" t="s">
        <v>71</v>
      </c>
      <c r="AD47" s="6" t="s">
        <v>59</v>
      </c>
      <c r="AE47" s="2" t="s">
        <v>147</v>
      </c>
      <c r="AF47" s="9" t="s">
        <v>42</v>
      </c>
      <c r="AG47" s="2" t="s">
        <v>80</v>
      </c>
      <c r="AH47" s="10"/>
      <c r="AI47" s="2">
        <v>30</v>
      </c>
      <c r="AJ47" s="2" t="s">
        <v>51</v>
      </c>
      <c r="AK47" s="2" t="s">
        <v>51</v>
      </c>
      <c r="AL47" s="2" t="s">
        <v>7</v>
      </c>
      <c r="AM47" s="2" t="s">
        <v>51</v>
      </c>
      <c r="AN47" s="39">
        <v>85</v>
      </c>
      <c r="AO47" s="2" t="s">
        <v>51</v>
      </c>
      <c r="AP47" s="2" t="s">
        <v>125</v>
      </c>
      <c r="AQ47" s="25" t="s">
        <v>144</v>
      </c>
    </row>
    <row r="48" spans="1:43" ht="15" x14ac:dyDescent="0.25">
      <c r="A48" s="17" t="s">
        <v>114</v>
      </c>
      <c r="B48" s="6" t="s">
        <v>135</v>
      </c>
      <c r="C48" s="6" t="s">
        <v>42</v>
      </c>
      <c r="D48" s="6" t="s">
        <v>136</v>
      </c>
      <c r="E48" t="s">
        <v>5</v>
      </c>
      <c r="F48" s="6" t="s">
        <v>39</v>
      </c>
      <c r="G48" s="6" t="s">
        <v>148</v>
      </c>
      <c r="H48" s="6" t="s">
        <v>42</v>
      </c>
      <c r="I48" s="6" t="s">
        <v>42</v>
      </c>
      <c r="J48" s="6" t="s">
        <v>42</v>
      </c>
      <c r="K48" s="25">
        <v>29</v>
      </c>
      <c r="L48" s="6" t="s">
        <v>42</v>
      </c>
      <c r="M48" s="6" t="s">
        <v>77</v>
      </c>
      <c r="N48" s="6" t="s">
        <v>42</v>
      </c>
      <c r="O48" s="25">
        <v>98.7</v>
      </c>
      <c r="P48" s="6">
        <v>30</v>
      </c>
      <c r="Q48" s="6" t="s">
        <v>51</v>
      </c>
      <c r="R48" s="5"/>
      <c r="S48" s="43" t="s">
        <v>51</v>
      </c>
      <c r="T48" s="2" t="s">
        <v>6</v>
      </c>
      <c r="U48" s="2" t="s">
        <v>134</v>
      </c>
      <c r="V48" s="2" t="s">
        <v>51</v>
      </c>
      <c r="W48" s="2">
        <v>0.23</v>
      </c>
      <c r="X48" s="6" t="s">
        <v>77</v>
      </c>
      <c r="Y48" s="2" t="s">
        <v>60</v>
      </c>
      <c r="Z48" s="6" t="s">
        <v>77</v>
      </c>
      <c r="AA48" s="23" t="str">
        <f t="shared" si="0"/>
        <v>GC9000iWM 30/210 S(B)</v>
      </c>
      <c r="AB48" s="43" t="s">
        <v>42</v>
      </c>
      <c r="AC48" s="2" t="s">
        <v>71</v>
      </c>
      <c r="AD48" s="6" t="s">
        <v>59</v>
      </c>
      <c r="AE48" s="2" t="s">
        <v>147</v>
      </c>
      <c r="AF48" s="9" t="s">
        <v>42</v>
      </c>
      <c r="AG48" s="2" t="s">
        <v>80</v>
      </c>
      <c r="AH48" s="10"/>
      <c r="AI48" s="2">
        <v>30</v>
      </c>
      <c r="AJ48" s="2" t="s">
        <v>51</v>
      </c>
      <c r="AK48" s="2" t="s">
        <v>51</v>
      </c>
      <c r="AL48" s="2" t="s">
        <v>7</v>
      </c>
      <c r="AM48" s="2" t="s">
        <v>51</v>
      </c>
      <c r="AN48" s="39">
        <v>85</v>
      </c>
      <c r="AO48" s="2" t="s">
        <v>51</v>
      </c>
      <c r="AP48" s="2" t="s">
        <v>125</v>
      </c>
      <c r="AQ48" s="25" t="s">
        <v>144</v>
      </c>
    </row>
    <row r="49" spans="1:43" ht="15" x14ac:dyDescent="0.25">
      <c r="A49" s="17" t="s">
        <v>115</v>
      </c>
      <c r="B49" s="6" t="s">
        <v>135</v>
      </c>
      <c r="C49" s="6" t="s">
        <v>42</v>
      </c>
      <c r="D49" s="6" t="s">
        <v>136</v>
      </c>
      <c r="E49" t="s">
        <v>117</v>
      </c>
      <c r="F49" s="6" t="s">
        <v>39</v>
      </c>
      <c r="G49" s="6" t="s">
        <v>148</v>
      </c>
      <c r="H49" s="6" t="s">
        <v>42</v>
      </c>
      <c r="I49" s="6" t="s">
        <v>42</v>
      </c>
      <c r="J49" s="6" t="s">
        <v>42</v>
      </c>
      <c r="K49" s="25">
        <v>63</v>
      </c>
      <c r="L49" s="6" t="s">
        <v>42</v>
      </c>
      <c r="M49" s="6" t="s">
        <v>77</v>
      </c>
      <c r="N49" s="6" t="s">
        <v>42</v>
      </c>
      <c r="O49" s="25">
        <v>97.1</v>
      </c>
      <c r="P49" s="6">
        <v>30</v>
      </c>
      <c r="Q49" s="6" t="s">
        <v>51</v>
      </c>
      <c r="R49" s="5"/>
      <c r="S49" s="43" t="s">
        <v>51</v>
      </c>
      <c r="T49" s="25" t="s">
        <v>122</v>
      </c>
      <c r="U49" s="2" t="s">
        <v>134</v>
      </c>
      <c r="V49" s="2" t="s">
        <v>51</v>
      </c>
      <c r="W49" s="2">
        <v>0.23</v>
      </c>
      <c r="X49" s="6" t="s">
        <v>77</v>
      </c>
      <c r="Y49" s="2" t="s">
        <v>60</v>
      </c>
      <c r="Z49" s="6" t="s">
        <v>77</v>
      </c>
      <c r="AA49" s="23" t="str">
        <f t="shared" si="0"/>
        <v>ZBR 70-3 A</v>
      </c>
      <c r="AB49" s="43" t="s">
        <v>42</v>
      </c>
      <c r="AC49" s="2" t="s">
        <v>71</v>
      </c>
      <c r="AD49" s="6" t="s">
        <v>59</v>
      </c>
      <c r="AE49" s="2" t="s">
        <v>146</v>
      </c>
      <c r="AF49" s="9" t="s">
        <v>42</v>
      </c>
      <c r="AG49" s="2" t="s">
        <v>60</v>
      </c>
      <c r="AH49" s="10"/>
      <c r="AI49" s="2">
        <v>62.6</v>
      </c>
      <c r="AJ49" s="2" t="s">
        <v>141</v>
      </c>
      <c r="AK49" s="2" t="s">
        <v>123</v>
      </c>
      <c r="AL49" s="2" t="s">
        <v>150</v>
      </c>
      <c r="AM49" s="2" t="s">
        <v>150</v>
      </c>
      <c r="AN49" s="39" t="s">
        <v>151</v>
      </c>
      <c r="AO49" s="2" t="s">
        <v>51</v>
      </c>
      <c r="AP49" s="2" t="s">
        <v>124</v>
      </c>
      <c r="AQ49" s="25" t="s">
        <v>144</v>
      </c>
    </row>
    <row r="50" spans="1:43" ht="15" x14ac:dyDescent="0.25">
      <c r="A50" s="17" t="s">
        <v>116</v>
      </c>
      <c r="B50" s="6" t="s">
        <v>135</v>
      </c>
      <c r="C50" s="6" t="s">
        <v>42</v>
      </c>
      <c r="D50" s="6" t="s">
        <v>136</v>
      </c>
      <c r="E50" t="s">
        <v>117</v>
      </c>
      <c r="F50" s="6" t="s">
        <v>39</v>
      </c>
      <c r="G50" s="6" t="s">
        <v>148</v>
      </c>
      <c r="H50" s="6" t="s">
        <v>42</v>
      </c>
      <c r="I50" s="6" t="s">
        <v>42</v>
      </c>
      <c r="J50" s="6" t="s">
        <v>42</v>
      </c>
      <c r="K50" s="25">
        <v>95</v>
      </c>
      <c r="L50" s="6" t="s">
        <v>42</v>
      </c>
      <c r="M50" s="6" t="s">
        <v>77</v>
      </c>
      <c r="N50" s="6" t="s">
        <v>42</v>
      </c>
      <c r="O50" s="25">
        <v>97.2</v>
      </c>
      <c r="P50" s="6">
        <v>30</v>
      </c>
      <c r="Q50" s="6" t="s">
        <v>51</v>
      </c>
      <c r="R50" s="5"/>
      <c r="S50" s="43" t="s">
        <v>51</v>
      </c>
      <c r="T50" s="25" t="s">
        <v>122</v>
      </c>
      <c r="U50" s="2" t="s">
        <v>134</v>
      </c>
      <c r="V50" s="2" t="s">
        <v>51</v>
      </c>
      <c r="W50" s="2">
        <v>0.23</v>
      </c>
      <c r="X50" s="6" t="s">
        <v>77</v>
      </c>
      <c r="Y50" s="2" t="s">
        <v>60</v>
      </c>
      <c r="Z50" s="6" t="s">
        <v>77</v>
      </c>
      <c r="AA50" s="23" t="str">
        <f t="shared" si="0"/>
        <v>ZBR 100-3 A</v>
      </c>
      <c r="AB50" s="43" t="s">
        <v>42</v>
      </c>
      <c r="AC50" s="2" t="s">
        <v>71</v>
      </c>
      <c r="AD50" s="6" t="s">
        <v>59</v>
      </c>
      <c r="AE50" s="2" t="s">
        <v>146</v>
      </c>
      <c r="AF50" s="9" t="s">
        <v>42</v>
      </c>
      <c r="AG50" s="2" t="s">
        <v>60</v>
      </c>
      <c r="AH50" s="10"/>
      <c r="AI50" s="2">
        <v>94.5</v>
      </c>
      <c r="AJ50" s="2" t="s">
        <v>141</v>
      </c>
      <c r="AK50" s="2" t="s">
        <v>123</v>
      </c>
      <c r="AL50" s="2" t="s">
        <v>150</v>
      </c>
      <c r="AM50" s="2" t="s">
        <v>150</v>
      </c>
      <c r="AN50" s="39" t="s">
        <v>151</v>
      </c>
      <c r="AO50" s="2" t="s">
        <v>51</v>
      </c>
      <c r="AP50" s="2" t="s">
        <v>124</v>
      </c>
      <c r="AQ50" s="25" t="s">
        <v>144</v>
      </c>
    </row>
    <row r="51" spans="1:43" ht="15" x14ac:dyDescent="0.25">
      <c r="A51" s="17" t="s">
        <v>126</v>
      </c>
      <c r="B51" s="6" t="s">
        <v>135</v>
      </c>
      <c r="C51" s="6" t="s">
        <v>42</v>
      </c>
      <c r="D51" s="6" t="s">
        <v>136</v>
      </c>
      <c r="E51" t="s">
        <v>117</v>
      </c>
      <c r="F51" s="6" t="s">
        <v>39</v>
      </c>
      <c r="G51" s="6" t="s">
        <v>148</v>
      </c>
      <c r="H51" s="6" t="s">
        <v>42</v>
      </c>
      <c r="I51" s="6" t="s">
        <v>42</v>
      </c>
      <c r="J51" s="6" t="s">
        <v>42</v>
      </c>
      <c r="K51" s="25">
        <v>16</v>
      </c>
      <c r="L51" s="6" t="s">
        <v>42</v>
      </c>
      <c r="M51" s="6" t="s">
        <v>77</v>
      </c>
      <c r="N51" s="6" t="s">
        <v>42</v>
      </c>
      <c r="O51" s="25">
        <v>98.9</v>
      </c>
      <c r="P51" s="6">
        <v>30</v>
      </c>
      <c r="Q51" s="6" t="s">
        <v>51</v>
      </c>
      <c r="R51" s="5"/>
      <c r="S51" s="43" t="s">
        <v>51</v>
      </c>
      <c r="T51" s="2" t="s">
        <v>60</v>
      </c>
      <c r="U51" s="2" t="s">
        <v>60</v>
      </c>
      <c r="V51" s="2" t="s">
        <v>60</v>
      </c>
      <c r="W51" s="2" t="s">
        <v>60</v>
      </c>
      <c r="X51" s="6" t="s">
        <v>77</v>
      </c>
      <c r="Y51" s="2" t="s">
        <v>60</v>
      </c>
      <c r="Z51" s="6" t="s">
        <v>77</v>
      </c>
      <c r="AA51" s="23" t="str">
        <f t="shared" si="0"/>
        <v>KBR 16</v>
      </c>
      <c r="AB51" s="43" t="s">
        <v>42</v>
      </c>
      <c r="AC51" s="2" t="s">
        <v>60</v>
      </c>
      <c r="AD51" s="6" t="s">
        <v>59</v>
      </c>
      <c r="AE51" s="2" t="s">
        <v>60</v>
      </c>
      <c r="AF51" s="9" t="s">
        <v>42</v>
      </c>
      <c r="AG51" s="2" t="s">
        <v>60</v>
      </c>
      <c r="AH51" s="10"/>
      <c r="AI51" s="2" t="s">
        <v>60</v>
      </c>
      <c r="AJ51" s="2" t="s">
        <v>60</v>
      </c>
      <c r="AK51" s="2" t="s">
        <v>60</v>
      </c>
      <c r="AL51" s="2" t="s">
        <v>60</v>
      </c>
      <c r="AM51" s="2" t="s">
        <v>60</v>
      </c>
      <c r="AN51" s="39" t="s">
        <v>60</v>
      </c>
      <c r="AO51" s="2" t="s">
        <v>60</v>
      </c>
      <c r="AP51" s="2" t="s">
        <v>60</v>
      </c>
      <c r="AQ51" s="25" t="s">
        <v>144</v>
      </c>
    </row>
    <row r="52" spans="1:43" ht="15" x14ac:dyDescent="0.25">
      <c r="A52" s="17" t="s">
        <v>127</v>
      </c>
      <c r="B52" s="6" t="s">
        <v>135</v>
      </c>
      <c r="C52" s="6" t="s">
        <v>42</v>
      </c>
      <c r="D52" s="6" t="s">
        <v>136</v>
      </c>
      <c r="E52" t="s">
        <v>117</v>
      </c>
      <c r="F52" s="6" t="s">
        <v>39</v>
      </c>
      <c r="G52" s="6" t="s">
        <v>148</v>
      </c>
      <c r="H52" s="6" t="s">
        <v>42</v>
      </c>
      <c r="I52" s="6" t="s">
        <v>42</v>
      </c>
      <c r="J52" s="6" t="s">
        <v>42</v>
      </c>
      <c r="K52" s="25">
        <v>30</v>
      </c>
      <c r="L52" s="6" t="s">
        <v>42</v>
      </c>
      <c r="M52" s="6" t="s">
        <v>77</v>
      </c>
      <c r="N52" s="6" t="s">
        <v>42</v>
      </c>
      <c r="O52" s="25">
        <v>97.6</v>
      </c>
      <c r="P52" s="6">
        <v>30</v>
      </c>
      <c r="Q52" s="6" t="s">
        <v>51</v>
      </c>
      <c r="R52" s="5"/>
      <c r="S52" s="43" t="s">
        <v>51</v>
      </c>
      <c r="T52" s="2" t="s">
        <v>60</v>
      </c>
      <c r="U52" s="2" t="s">
        <v>60</v>
      </c>
      <c r="V52" s="2" t="s">
        <v>60</v>
      </c>
      <c r="W52" s="2" t="s">
        <v>60</v>
      </c>
      <c r="X52" s="6" t="s">
        <v>77</v>
      </c>
      <c r="Y52" s="2" t="s">
        <v>60</v>
      </c>
      <c r="Z52" s="6" t="s">
        <v>77</v>
      </c>
      <c r="AA52" s="23" t="str">
        <f t="shared" si="0"/>
        <v>KBR 30</v>
      </c>
      <c r="AB52" s="43" t="s">
        <v>42</v>
      </c>
      <c r="AC52" s="2" t="s">
        <v>60</v>
      </c>
      <c r="AD52" s="6" t="s">
        <v>59</v>
      </c>
      <c r="AE52" s="2" t="s">
        <v>60</v>
      </c>
      <c r="AF52" s="9" t="s">
        <v>42</v>
      </c>
      <c r="AG52" s="2" t="s">
        <v>60</v>
      </c>
      <c r="AH52" s="10"/>
      <c r="AI52" s="2" t="s">
        <v>60</v>
      </c>
      <c r="AJ52" s="2" t="s">
        <v>60</v>
      </c>
      <c r="AK52" s="2" t="s">
        <v>60</v>
      </c>
      <c r="AL52" s="2" t="s">
        <v>60</v>
      </c>
      <c r="AM52" s="2" t="s">
        <v>60</v>
      </c>
      <c r="AN52" s="39" t="s">
        <v>60</v>
      </c>
      <c r="AO52" s="2" t="s">
        <v>60</v>
      </c>
      <c r="AP52" s="2" t="s">
        <v>60</v>
      </c>
      <c r="AQ52" s="25" t="s">
        <v>144</v>
      </c>
    </row>
    <row r="53" spans="1:43" ht="15" x14ac:dyDescent="0.25">
      <c r="A53" s="17" t="s">
        <v>128</v>
      </c>
      <c r="B53" s="6" t="s">
        <v>135</v>
      </c>
      <c r="C53" s="6" t="s">
        <v>42</v>
      </c>
      <c r="D53" s="6" t="s">
        <v>136</v>
      </c>
      <c r="E53" t="s">
        <v>117</v>
      </c>
      <c r="F53" s="6" t="s">
        <v>39</v>
      </c>
      <c r="G53" s="6" t="s">
        <v>148</v>
      </c>
      <c r="H53" s="6" t="s">
        <v>42</v>
      </c>
      <c r="I53" s="6" t="s">
        <v>42</v>
      </c>
      <c r="J53" s="6" t="s">
        <v>42</v>
      </c>
      <c r="K53" s="25">
        <v>39</v>
      </c>
      <c r="L53" s="6" t="s">
        <v>42</v>
      </c>
      <c r="M53" s="6" t="s">
        <v>77</v>
      </c>
      <c r="N53" s="6" t="s">
        <v>42</v>
      </c>
      <c r="O53" s="25">
        <v>97</v>
      </c>
      <c r="P53" s="6">
        <v>30</v>
      </c>
      <c r="Q53" s="6" t="s">
        <v>51</v>
      </c>
      <c r="R53" s="5"/>
      <c r="S53" s="43" t="s">
        <v>51</v>
      </c>
      <c r="T53" s="2" t="s">
        <v>60</v>
      </c>
      <c r="U53" s="2" t="s">
        <v>60</v>
      </c>
      <c r="V53" s="2" t="s">
        <v>60</v>
      </c>
      <c r="W53" s="2" t="s">
        <v>60</v>
      </c>
      <c r="X53" s="6" t="s">
        <v>77</v>
      </c>
      <c r="Y53" s="2" t="s">
        <v>60</v>
      </c>
      <c r="Z53" s="6" t="s">
        <v>77</v>
      </c>
      <c r="AA53" s="23" t="str">
        <f t="shared" si="0"/>
        <v>KBR 42</v>
      </c>
      <c r="AB53" s="43" t="s">
        <v>42</v>
      </c>
      <c r="AC53" s="2" t="s">
        <v>60</v>
      </c>
      <c r="AD53" s="6" t="s">
        <v>59</v>
      </c>
      <c r="AE53" s="2" t="s">
        <v>60</v>
      </c>
      <c r="AF53" s="9" t="s">
        <v>42</v>
      </c>
      <c r="AG53" s="2" t="s">
        <v>60</v>
      </c>
      <c r="AH53" s="10"/>
      <c r="AI53" s="2" t="s">
        <v>60</v>
      </c>
      <c r="AJ53" s="2" t="s">
        <v>60</v>
      </c>
      <c r="AK53" s="2" t="s">
        <v>60</v>
      </c>
      <c r="AL53" s="2" t="s">
        <v>60</v>
      </c>
      <c r="AM53" s="2" t="s">
        <v>60</v>
      </c>
      <c r="AN53" s="39" t="s">
        <v>60</v>
      </c>
      <c r="AO53" s="2" t="s">
        <v>60</v>
      </c>
      <c r="AP53" s="2" t="s">
        <v>60</v>
      </c>
      <c r="AQ53" s="25" t="s">
        <v>144</v>
      </c>
    </row>
    <row r="54" spans="1:43" ht="15" x14ac:dyDescent="0.25">
      <c r="A54" s="17" t="s">
        <v>129</v>
      </c>
      <c r="B54" s="6" t="s">
        <v>135</v>
      </c>
      <c r="C54" s="6" t="s">
        <v>42</v>
      </c>
      <c r="D54" s="6" t="s">
        <v>136</v>
      </c>
      <c r="E54" t="s">
        <v>117</v>
      </c>
      <c r="F54" s="6" t="s">
        <v>39</v>
      </c>
      <c r="G54" s="6" t="s">
        <v>148</v>
      </c>
      <c r="H54" s="6" t="s">
        <v>42</v>
      </c>
      <c r="I54" s="6" t="s">
        <v>42</v>
      </c>
      <c r="J54" s="6" t="s">
        <v>42</v>
      </c>
      <c r="K54" s="25">
        <v>16</v>
      </c>
      <c r="L54" s="6" t="s">
        <v>42</v>
      </c>
      <c r="M54" s="6" t="s">
        <v>77</v>
      </c>
      <c r="N54" s="6" t="s">
        <v>42</v>
      </c>
      <c r="O54" s="25">
        <v>98.9</v>
      </c>
      <c r="P54" s="6">
        <v>30</v>
      </c>
      <c r="Q54" s="6" t="s">
        <v>51</v>
      </c>
      <c r="R54" s="5"/>
      <c r="S54" s="43" t="s">
        <v>51</v>
      </c>
      <c r="T54" s="2" t="s">
        <v>6</v>
      </c>
      <c r="U54" s="2" t="s">
        <v>134</v>
      </c>
      <c r="V54" s="2" t="s">
        <v>51</v>
      </c>
      <c r="W54" s="2">
        <v>0.23</v>
      </c>
      <c r="X54" s="6" t="s">
        <v>77</v>
      </c>
      <c r="Y54" s="2" t="s">
        <v>60</v>
      </c>
      <c r="Z54" s="6" t="s">
        <v>77</v>
      </c>
      <c r="AA54" s="23" t="str">
        <f t="shared" si="0"/>
        <v>KSBR 16</v>
      </c>
      <c r="AB54" s="43" t="s">
        <v>42</v>
      </c>
      <c r="AC54" s="2" t="s">
        <v>71</v>
      </c>
      <c r="AD54" s="6" t="s">
        <v>59</v>
      </c>
      <c r="AE54" s="2" t="s">
        <v>146</v>
      </c>
      <c r="AF54" s="9" t="s">
        <v>42</v>
      </c>
      <c r="AG54" s="2" t="s">
        <v>60</v>
      </c>
      <c r="AH54" s="10"/>
      <c r="AI54" s="2">
        <v>15.3</v>
      </c>
      <c r="AJ54" s="2" t="s">
        <v>141</v>
      </c>
      <c r="AK54" s="2" t="s">
        <v>123</v>
      </c>
      <c r="AL54" s="2" t="s">
        <v>150</v>
      </c>
      <c r="AM54" s="2" t="s">
        <v>150</v>
      </c>
      <c r="AN54" s="39" t="s">
        <v>151</v>
      </c>
      <c r="AO54" s="2" t="s">
        <v>51</v>
      </c>
      <c r="AP54" s="2" t="s">
        <v>124</v>
      </c>
      <c r="AQ54" s="25" t="s">
        <v>144</v>
      </c>
    </row>
    <row r="55" spans="1:43" ht="15" x14ac:dyDescent="0.25">
      <c r="A55" s="17" t="s">
        <v>130</v>
      </c>
      <c r="B55" s="6" t="s">
        <v>135</v>
      </c>
      <c r="C55" s="6" t="s">
        <v>42</v>
      </c>
      <c r="D55" s="6" t="s">
        <v>136</v>
      </c>
      <c r="E55" t="s">
        <v>117</v>
      </c>
      <c r="F55" s="6" t="s">
        <v>39</v>
      </c>
      <c r="G55" s="6" t="s">
        <v>148</v>
      </c>
      <c r="H55" s="6" t="s">
        <v>42</v>
      </c>
      <c r="I55" s="6" t="s">
        <v>42</v>
      </c>
      <c r="J55" s="6" t="s">
        <v>42</v>
      </c>
      <c r="K55" s="25">
        <v>30</v>
      </c>
      <c r="L55" s="6" t="s">
        <v>42</v>
      </c>
      <c r="M55" s="6" t="s">
        <v>77</v>
      </c>
      <c r="N55" s="6" t="s">
        <v>42</v>
      </c>
      <c r="O55" s="25">
        <v>97.6</v>
      </c>
      <c r="P55" s="6">
        <v>30</v>
      </c>
      <c r="Q55" s="6" t="s">
        <v>51</v>
      </c>
      <c r="R55" s="5"/>
      <c r="S55" s="43" t="s">
        <v>51</v>
      </c>
      <c r="T55" s="2" t="s">
        <v>6</v>
      </c>
      <c r="U55" s="2" t="s">
        <v>134</v>
      </c>
      <c r="V55" s="2" t="s">
        <v>51</v>
      </c>
      <c r="W55" s="2">
        <v>0.23</v>
      </c>
      <c r="X55" s="6" t="s">
        <v>77</v>
      </c>
      <c r="Y55" s="2" t="s">
        <v>60</v>
      </c>
      <c r="Z55" s="6" t="s">
        <v>77</v>
      </c>
      <c r="AA55" s="23" t="str">
        <f t="shared" si="0"/>
        <v>KSBR 30</v>
      </c>
      <c r="AB55" s="43" t="s">
        <v>42</v>
      </c>
      <c r="AC55" s="2" t="s">
        <v>71</v>
      </c>
      <c r="AD55" s="6" t="s">
        <v>59</v>
      </c>
      <c r="AE55" s="2" t="s">
        <v>146</v>
      </c>
      <c r="AF55" s="9" t="s">
        <v>42</v>
      </c>
      <c r="AG55" s="2" t="s">
        <v>60</v>
      </c>
      <c r="AH55" s="10"/>
      <c r="AI55" s="2">
        <v>30.1</v>
      </c>
      <c r="AJ55" s="2" t="s">
        <v>141</v>
      </c>
      <c r="AK55" s="2" t="s">
        <v>123</v>
      </c>
      <c r="AL55" s="2" t="s">
        <v>150</v>
      </c>
      <c r="AM55" s="2" t="s">
        <v>150</v>
      </c>
      <c r="AN55" s="39" t="s">
        <v>151</v>
      </c>
      <c r="AO55" s="2" t="s">
        <v>51</v>
      </c>
      <c r="AP55" s="2" t="s">
        <v>124</v>
      </c>
      <c r="AQ55" s="25" t="s">
        <v>144</v>
      </c>
    </row>
    <row r="56" spans="1:43" ht="15" x14ac:dyDescent="0.25">
      <c r="A56" t="s">
        <v>131</v>
      </c>
      <c r="B56" s="6" t="s">
        <v>135</v>
      </c>
      <c r="C56" s="6" t="s">
        <v>42</v>
      </c>
      <c r="D56" s="6" t="s">
        <v>136</v>
      </c>
      <c r="E56" t="s">
        <v>117</v>
      </c>
      <c r="F56" s="6" t="s">
        <v>132</v>
      </c>
      <c r="G56" s="6" t="s">
        <v>148</v>
      </c>
      <c r="H56" s="6" t="s">
        <v>51</v>
      </c>
      <c r="I56" s="6" t="s">
        <v>60</v>
      </c>
      <c r="J56" s="6" t="s">
        <v>60</v>
      </c>
      <c r="K56" s="2" t="s">
        <v>60</v>
      </c>
      <c r="L56" s="6" t="s">
        <v>60</v>
      </c>
      <c r="M56" s="6" t="s">
        <v>77</v>
      </c>
      <c r="N56" s="6" t="s">
        <v>60</v>
      </c>
      <c r="O56" s="2" t="s">
        <v>60</v>
      </c>
      <c r="P56" s="2" t="s">
        <v>60</v>
      </c>
      <c r="Q56" s="6" t="s">
        <v>51</v>
      </c>
      <c r="R56" s="5"/>
      <c r="S56" s="43" t="s">
        <v>60</v>
      </c>
      <c r="T56" s="2" t="s">
        <v>60</v>
      </c>
      <c r="U56" s="2" t="s">
        <v>60</v>
      </c>
      <c r="V56" s="2" t="s">
        <v>60</v>
      </c>
      <c r="W56" s="2" t="s">
        <v>60</v>
      </c>
      <c r="X56" s="6" t="s">
        <v>77</v>
      </c>
      <c r="Y56" s="25">
        <v>80.7</v>
      </c>
      <c r="Z56" s="6" t="s">
        <v>77</v>
      </c>
      <c r="AA56" s="23" t="str">
        <f t="shared" si="0"/>
        <v>ZWR 24-7 KE</v>
      </c>
      <c r="AB56" s="43" t="s">
        <v>60</v>
      </c>
      <c r="AC56" s="2" t="s">
        <v>60</v>
      </c>
      <c r="AD56" s="6" t="s">
        <v>59</v>
      </c>
      <c r="AE56" s="2" t="s">
        <v>60</v>
      </c>
      <c r="AF56" s="9" t="s">
        <v>60</v>
      </c>
      <c r="AG56" s="2" t="s">
        <v>60</v>
      </c>
      <c r="AI56" s="2" t="s">
        <v>60</v>
      </c>
      <c r="AJ56" s="2" t="s">
        <v>60</v>
      </c>
      <c r="AK56" s="2" t="s">
        <v>60</v>
      </c>
      <c r="AL56" s="2" t="s">
        <v>60</v>
      </c>
      <c r="AM56" s="2" t="s">
        <v>60</v>
      </c>
      <c r="AN56" s="39" t="s">
        <v>60</v>
      </c>
      <c r="AO56" s="2" t="s">
        <v>60</v>
      </c>
      <c r="AP56" s="2" t="s">
        <v>60</v>
      </c>
      <c r="AQ56" s="2" t="s">
        <v>60</v>
      </c>
    </row>
    <row r="57" spans="1:43" x14ac:dyDescent="0.2">
      <c r="S57" s="42"/>
      <c r="AL57" s="24"/>
    </row>
    <row r="58" spans="1:43" x14ac:dyDescent="0.2">
      <c r="S58" s="42"/>
      <c r="AL58" s="24"/>
    </row>
    <row r="59" spans="1:43" x14ac:dyDescent="0.2">
      <c r="S59" s="42"/>
      <c r="AL59" s="24"/>
    </row>
    <row r="60" spans="1:43" x14ac:dyDescent="0.2">
      <c r="S60" s="42"/>
      <c r="AL60" s="24"/>
    </row>
    <row r="61" spans="1:43" x14ac:dyDescent="0.2">
      <c r="S61" s="42"/>
      <c r="AL61" s="24"/>
    </row>
    <row r="62" spans="1:43" x14ac:dyDescent="0.2">
      <c r="S62" s="42"/>
      <c r="AL62" s="24"/>
    </row>
    <row r="63" spans="1:43" x14ac:dyDescent="0.2">
      <c r="AL63" s="24"/>
    </row>
    <row r="64" spans="1:43" x14ac:dyDescent="0.2">
      <c r="AL64" s="24"/>
    </row>
    <row r="65" spans="38:38" x14ac:dyDescent="0.2">
      <c r="AL65" s="24"/>
    </row>
    <row r="66" spans="38:38" x14ac:dyDescent="0.2">
      <c r="AL66" s="24"/>
    </row>
    <row r="67" spans="38:38" x14ac:dyDescent="0.2">
      <c r="AL67" s="24"/>
    </row>
    <row r="68" spans="38:38" x14ac:dyDescent="0.2">
      <c r="AL68" s="24"/>
    </row>
    <row r="69" spans="38:38" x14ac:dyDescent="0.2">
      <c r="AL69" s="24"/>
    </row>
    <row r="70" spans="38:38" x14ac:dyDescent="0.2">
      <c r="AL70" s="24"/>
    </row>
    <row r="71" spans="38:38" x14ac:dyDescent="0.2">
      <c r="AL71" s="24"/>
    </row>
    <row r="72" spans="38:38" x14ac:dyDescent="0.2">
      <c r="AL72" s="24"/>
    </row>
    <row r="73" spans="38:38" x14ac:dyDescent="0.2">
      <c r="AL73" s="24"/>
    </row>
    <row r="74" spans="38:38" x14ac:dyDescent="0.2">
      <c r="AL74" s="24"/>
    </row>
    <row r="87" spans="38:38" x14ac:dyDescent="0.2">
      <c r="AL87" s="24"/>
    </row>
    <row r="88" spans="38:38" x14ac:dyDescent="0.2">
      <c r="AL88" s="24"/>
    </row>
    <row r="89" spans="38:38" x14ac:dyDescent="0.2">
      <c r="AL89" s="24"/>
    </row>
    <row r="90" spans="38:38" x14ac:dyDescent="0.2">
      <c r="AL90" s="24"/>
    </row>
    <row r="91" spans="38:38" x14ac:dyDescent="0.2">
      <c r="AL91" s="24"/>
    </row>
    <row r="92" spans="38:38" x14ac:dyDescent="0.2">
      <c r="AL92" s="24"/>
    </row>
    <row r="93" spans="38:38" x14ac:dyDescent="0.2">
      <c r="AL93" s="24"/>
    </row>
    <row r="94" spans="38:38" x14ac:dyDescent="0.2">
      <c r="AL94" s="24"/>
    </row>
    <row r="95" spans="38:38" x14ac:dyDescent="0.2">
      <c r="AL95" s="24"/>
    </row>
    <row r="96" spans="38:38" x14ac:dyDescent="0.2">
      <c r="AL96" s="24"/>
    </row>
    <row r="97" spans="38:38" x14ac:dyDescent="0.2">
      <c r="AL97" s="24"/>
    </row>
    <row r="98" spans="38:38" x14ac:dyDescent="0.2">
      <c r="AL98" s="24"/>
    </row>
    <row r="105" spans="38:38" x14ac:dyDescent="0.2">
      <c r="AL105" s="24"/>
    </row>
    <row r="106" spans="38:38" x14ac:dyDescent="0.2">
      <c r="AL106" s="24"/>
    </row>
    <row r="107" spans="38:38" x14ac:dyDescent="0.2">
      <c r="AL107" s="24"/>
    </row>
    <row r="113" spans="38:38" x14ac:dyDescent="0.2">
      <c r="AL113" s="24"/>
    </row>
    <row r="114" spans="38:38" x14ac:dyDescent="0.2">
      <c r="AL114" s="24"/>
    </row>
    <row r="115" spans="38:38" x14ac:dyDescent="0.2">
      <c r="AL115" s="24"/>
    </row>
    <row r="116" spans="38:38" x14ac:dyDescent="0.2">
      <c r="AL116" s="24"/>
    </row>
  </sheetData>
  <mergeCells count="3">
    <mergeCell ref="B3:W3"/>
    <mergeCell ref="AA3:AN3"/>
    <mergeCell ref="AR3:AV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français</vt:lpstr>
      <vt:lpstr>Blad2</vt:lpstr>
      <vt:lpstr>français!Print_Area</vt:lpstr>
    </vt:vector>
  </TitlesOfParts>
  <Company>BOSCH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Cauwelaers Wim (TT/SBE-SOQ)</dc:creator>
  <cp:lastModifiedBy>Berckx Joost (TT/SBE-PRM)</cp:lastModifiedBy>
  <cp:lastPrinted>2019-04-03T11:11:21Z</cp:lastPrinted>
  <dcterms:created xsi:type="dcterms:W3CDTF">2018-04-13T09:50:30Z</dcterms:created>
  <dcterms:modified xsi:type="dcterms:W3CDTF">2021-06-11T05:51:43Z</dcterms:modified>
</cp:coreProperties>
</file>