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Heat pumps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Print_Area" localSheetId="0">Nederlands!$A$1:$Q$118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1" i="1" l="1"/>
  <c r="K110" i="1"/>
  <c r="K108" i="1"/>
  <c r="K107" i="1"/>
  <c r="K106" i="1"/>
  <c r="K102" i="1"/>
  <c r="K98" i="1"/>
  <c r="K94" i="1"/>
  <c r="K93" i="1"/>
  <c r="K90" i="1"/>
  <c r="K89" i="1"/>
  <c r="K83" i="1"/>
  <c r="K81" i="1"/>
  <c r="K80" i="1"/>
  <c r="K79" i="1"/>
  <c r="K78" i="1"/>
  <c r="K77" i="1"/>
  <c r="K75" i="1"/>
  <c r="K74" i="1"/>
  <c r="K73" i="1"/>
  <c r="K72" i="1"/>
  <c r="K71" i="1"/>
  <c r="K70" i="1"/>
  <c r="M70" i="1" s="1"/>
  <c r="K69" i="1"/>
  <c r="M69" i="1" s="1"/>
  <c r="K66" i="1"/>
  <c r="K51" i="1"/>
  <c r="K49" i="1"/>
  <c r="K46" i="1"/>
  <c r="K45" i="1"/>
  <c r="K42" i="1"/>
  <c r="K38" i="1"/>
  <c r="K37" i="1"/>
  <c r="K35" i="1"/>
  <c r="K33" i="1"/>
  <c r="K32" i="1"/>
  <c r="M32" i="1" s="1"/>
  <c r="K31" i="1"/>
  <c r="M31" i="1" s="1"/>
  <c r="K30" i="1"/>
  <c r="M30" i="1" s="1"/>
  <c r="K29" i="1"/>
  <c r="M29" i="1" s="1"/>
  <c r="K28" i="1"/>
  <c r="K27" i="1"/>
  <c r="M27" i="1" s="1"/>
  <c r="K26" i="1"/>
  <c r="K22" i="1"/>
  <c r="K21" i="1"/>
  <c r="K19" i="1"/>
  <c r="K18" i="1"/>
  <c r="K17" i="1"/>
  <c r="K16" i="1"/>
  <c r="K14" i="1"/>
  <c r="AA79" i="2"/>
  <c r="AA19" i="2" l="1"/>
  <c r="AA16" i="2"/>
  <c r="AA13" i="2"/>
  <c r="AA55" i="2" l="1"/>
  <c r="AA11" i="2"/>
  <c r="AA12" i="2"/>
  <c r="AA53" i="2" l="1"/>
  <c r="AA9" i="2"/>
  <c r="AA7" i="2"/>
  <c r="R15" i="1"/>
  <c r="M46" i="1" l="1"/>
  <c r="M35" i="1"/>
  <c r="AA6" i="2" l="1"/>
  <c r="AA8" i="2"/>
  <c r="AA10" i="2"/>
  <c r="AA14" i="2"/>
  <c r="AA15" i="2"/>
  <c r="AA17" i="2"/>
  <c r="AA18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4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5" i="2"/>
</calcChain>
</file>

<file path=xl/sharedStrings.xml><?xml version="1.0" encoding="utf-8"?>
<sst xmlns="http://schemas.openxmlformats.org/spreadsheetml/2006/main" count="3399" uniqueCount="242">
  <si>
    <t>Merk:</t>
  </si>
  <si>
    <t>Product ID:</t>
  </si>
  <si>
    <t>Elektrische warmtepomp</t>
  </si>
  <si>
    <t>Neen</t>
  </si>
  <si>
    <t>Warmtebron van de verdamper:</t>
  </si>
  <si>
    <t>Enkel buitenlucht</t>
  </si>
  <si>
    <t>Waarde bij ontstentenis voor het rendement:</t>
  </si>
  <si>
    <t>TO-vermogen:</t>
  </si>
  <si>
    <t>Stand-by vermogen:</t>
  </si>
  <si>
    <t>CCH-vermogen:</t>
  </si>
  <si>
    <t>De warmtepomp wordt als actieve koelmachine gebruikt:</t>
  </si>
  <si>
    <t>Ja</t>
  </si>
  <si>
    <t>Correctiefactor op de temperatuurstoename over de condensor</t>
  </si>
  <si>
    <t>Temperatuurstoename van het water gekend:</t>
  </si>
  <si>
    <t>Temperatuurstoename over de condensor</t>
  </si>
  <si>
    <t>Soort toestel:</t>
  </si>
  <si>
    <t>Configuratie van het opslagvat of de warmtewisselaar:</t>
  </si>
  <si>
    <t>Met warmteopslag:</t>
  </si>
  <si>
    <t>L</t>
  </si>
  <si>
    <t>EEI</t>
  </si>
  <si>
    <t>EPB data 2018 Buderus en Bosch warmtepompgamma</t>
  </si>
  <si>
    <t>Merk</t>
  </si>
  <si>
    <t>Product ID</t>
  </si>
  <si>
    <t>Soort Toestel</t>
  </si>
  <si>
    <t>Warmtebron van de verdamper</t>
  </si>
  <si>
    <t>Vermogen ( nominaal of thermisch )</t>
  </si>
  <si>
    <t>Waarde bij ontstentenis van het rendement</t>
  </si>
  <si>
    <t>Poff ( kW)</t>
  </si>
  <si>
    <t>Pto ( kW)</t>
  </si>
  <si>
    <t>Psb ( kW)</t>
  </si>
  <si>
    <t>Pck ( kW)</t>
  </si>
  <si>
    <t>Temperatuur waarbij de SCOP-on of SGUE-n bepaald werd</t>
  </si>
  <si>
    <t>De ontwerpvertrektemperatuur is gekend</t>
  </si>
  <si>
    <t>Ontwerpvertrektemperatuur</t>
  </si>
  <si>
    <t>Warmtebron waarvoor SCOP-on of SGUEh werd bepaald</t>
  </si>
  <si>
    <t>Temperatuurstoename van het water gekend</t>
  </si>
  <si>
    <t>Temperatuursverschil tussen vertrek en retour</t>
  </si>
  <si>
    <t>Elek. Vermogen van de pomp voor warmtetoevoer naar de verdamper</t>
  </si>
  <si>
    <t>Toestel voor 26/9/2015 op de markt gebracht</t>
  </si>
  <si>
    <t>Configuratie van het opslagvat of de warmtewisselaar</t>
  </si>
  <si>
    <t>Met warmteopslag</t>
  </si>
  <si>
    <t>Capaciteitsprofiel gekend</t>
  </si>
  <si>
    <t>Capaciteitsprofiel</t>
  </si>
  <si>
    <t>Energie-efficiëntie gekend</t>
  </si>
  <si>
    <t>Energie-efficiëntie ŋWH</t>
  </si>
  <si>
    <t>Warmtepomp uitgerust met elektrische weerstand</t>
  </si>
  <si>
    <t>De energie-efficiëntie is bepaald met inbegrip van de elektrische weerstand</t>
  </si>
  <si>
    <t>Directe invoer van het geïnstalleerd vermogen</t>
  </si>
  <si>
    <t>Geïnstalleerd vermogen</t>
  </si>
  <si>
    <t>Type pomp(regeling )</t>
  </si>
  <si>
    <t>EEI gekend</t>
  </si>
  <si>
    <t>Warmtepomp</t>
  </si>
  <si>
    <t>Verwarmingstoestel met apart opslagvat of met externe warmtewisselaar</t>
  </si>
  <si>
    <t>0,07 kW</t>
  </si>
  <si>
    <t>Natlopende circulatiepomp met pompregeling</t>
  </si>
  <si>
    <t>0,14 kW</t>
  </si>
  <si>
    <t>Verwarmingstoestel met een geïntegreerd opslagvat</t>
  </si>
  <si>
    <t>0,09 kW</t>
  </si>
  <si>
    <t>Bodem</t>
  </si>
  <si>
    <t>Pekel</t>
  </si>
  <si>
    <t>Selecteer hier uw warmtepomp</t>
  </si>
  <si>
    <t>Niet van toepassing</t>
  </si>
  <si>
    <t>0,140 kW</t>
  </si>
  <si>
    <t>Gaskleppen en/of ventilatoren aanwezig</t>
  </si>
  <si>
    <t>De opwekker gebruikt brandstoffen voornamelijk uit biomassa</t>
  </si>
  <si>
    <t>Subtype warmtepomp</t>
  </si>
  <si>
    <t>Warmteafgiftemedium van de condensor</t>
  </si>
  <si>
    <t>Water</t>
  </si>
  <si>
    <t>Bosch</t>
  </si>
  <si>
    <t>Compress 3000 AWES 2</t>
  </si>
  <si>
    <t>Compress 3000 AWES 4</t>
  </si>
  <si>
    <t>Compress 3000 AWES 6</t>
  </si>
  <si>
    <t>Compress 3000 AWES 8</t>
  </si>
  <si>
    <t>Compress 3000 AWES 11s</t>
  </si>
  <si>
    <t>Compress 3000 AWES 11t</t>
  </si>
  <si>
    <t>Compress 3000 AWES 13s</t>
  </si>
  <si>
    <t>Compress 3000 AWES 13t</t>
  </si>
  <si>
    <t>Compress 3000 AWES 15s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</si>
  <si>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</si>
  <si>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</si>
  <si>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</si>
  <si>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</si>
  <si>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</si>
  <si>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</si>
  <si>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</si>
  <si>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</si>
  <si>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</si>
  <si>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</si>
  <si>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</si>
  <si>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</si>
  <si>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</si>
  <si>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</si>
  <si>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</si>
  <si>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</si>
  <si>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</si>
  <si>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</si>
  <si>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</si>
  <si>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</si>
  <si>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</si>
  <si>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</si>
  <si>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</si>
  <si>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</si>
  <si>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</si>
  <si>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</si>
  <si>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</si>
  <si>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</si>
  <si>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</si>
  <si>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</si>
  <si>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</si>
  <si>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</si>
  <si>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</si>
  <si>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8 AWE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</si>
  <si>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</si>
  <si>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</si>
  <si>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</si>
  <si>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</si>
  <si>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</si>
  <si>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</si>
  <si>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</si>
  <si>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</si>
  <si>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</si>
  <si>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</si>
  <si>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</si>
  <si>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</si>
  <si>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</si>
  <si>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</si>
  <si>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14t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</si>
  <si>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</si>
  <si>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</si>
  <si>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</si>
  <si>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</si>
  <si>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</si>
  <si>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</si>
  <si>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</si>
  <si>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</si>
  <si>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</si>
  <si>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Temperatuurstoename over de condensor:</t>
  </si>
  <si>
    <t>Temperatuur waarbij de SCOP-on of SGUE-h bepaald werd:</t>
  </si>
  <si>
    <t>Vermogen (nominaal of thermisch):</t>
  </si>
  <si>
    <t>Subtype toestel:</t>
  </si>
  <si>
    <t>OPWEKKER</t>
  </si>
  <si>
    <t>Warmteafgiftemedium van de condensor:</t>
  </si>
  <si>
    <t>Toestel is voor 26/9/2015 op de markt gebracht:</t>
  </si>
  <si>
    <t>De opwekker gebruikt brandstoffen voornamelijk uit biomassa:</t>
  </si>
  <si>
    <t>VERWARMING</t>
  </si>
  <si>
    <t>Nominaal vermogen &gt; 400 kW</t>
  </si>
  <si>
    <t>Warmtepomp uitgerust met elektrische weerstand:</t>
  </si>
  <si>
    <t>SANITAIR WARM WATER</t>
  </si>
  <si>
    <t>Compress 3000 AWES 4 + WH290 LP1 B</t>
  </si>
  <si>
    <t>XL</t>
  </si>
  <si>
    <t>Compress 3000 AWES 6 + WH290 LP1 B</t>
  </si>
  <si>
    <t>Compress 6000  6 AWE + WH 290 LP1 B</t>
  </si>
  <si>
    <t>Elektrisch vermogen van de brijnpomp gekend</t>
  </si>
  <si>
    <t>De warmtepomp wordt als actieve koelmachine gebruikt</t>
  </si>
  <si>
    <t>Configuratie van het opslagvat:</t>
  </si>
  <si>
    <t>Capaciteitsprofiel gekend:</t>
  </si>
  <si>
    <t>Capaciteitsprofiel:</t>
  </si>
  <si>
    <t>Energie-efficiëntie gekend:</t>
  </si>
  <si>
    <t>Energie-efficiëntie:</t>
  </si>
  <si>
    <t>De energie-efficiëntie is bepaald met inbegrip van de elektrische weerstand:</t>
  </si>
  <si>
    <t>Vermogensbereik:</t>
  </si>
  <si>
    <t>Vermogensbereik</t>
  </si>
  <si>
    <t>Configuratie van het opslagvat</t>
  </si>
  <si>
    <t>≤ 70</t>
  </si>
  <si>
    <t>Eén uniek opslagvat voor 2 opwekkers</t>
  </si>
  <si>
    <t>Vermogen in uit-stand:</t>
  </si>
  <si>
    <r>
      <t>Invoer van SCOP-</t>
    </r>
    <r>
      <rPr>
        <sz val="9"/>
        <color theme="1"/>
        <rFont val="Bosch Office Sans"/>
      </rPr>
      <t>ON/</t>
    </r>
  </si>
  <si>
    <r>
      <rPr>
        <sz val="10"/>
        <color theme="1"/>
        <rFont val="Arial"/>
        <family val="2"/>
      </rPr>
      <t>ր</t>
    </r>
    <r>
      <rPr>
        <sz val="12"/>
        <color theme="1"/>
        <rFont val="Bosch Office Sans"/>
      </rPr>
      <t xml:space="preserve">s </t>
    </r>
    <r>
      <rPr>
        <sz val="10"/>
        <color theme="1"/>
        <rFont val="Bosch Office Sans"/>
      </rPr>
      <t>55°C:</t>
    </r>
    <r>
      <rPr>
        <sz val="12"/>
        <color theme="1"/>
        <rFont val="Bosch Office Sans"/>
      </rPr>
      <t xml:space="preserve"> </t>
    </r>
  </si>
  <si>
    <r>
      <t>Invoer van SCOP</t>
    </r>
    <r>
      <rPr>
        <b/>
        <u/>
        <sz val="10"/>
        <color theme="1"/>
        <rFont val="Calibri"/>
        <family val="2"/>
        <scheme val="minor"/>
      </rPr>
      <t>on</t>
    </r>
  </si>
  <si>
    <r>
      <t>Vereenvoudige berekening SCOP-</t>
    </r>
    <r>
      <rPr>
        <sz val="9"/>
        <color theme="1"/>
        <rFont val="Arial"/>
        <family val="2"/>
      </rPr>
      <t>on</t>
    </r>
  </si>
  <si>
    <t>րS 55°C:</t>
  </si>
  <si>
    <t>Hulpenergie circulatiepompen</t>
  </si>
  <si>
    <t>Directe invoer van het geïnstalleerde vermogen:</t>
  </si>
  <si>
    <t>Geïnstalleerd vermogen:</t>
  </si>
  <si>
    <t>Type pompregeling:</t>
  </si>
  <si>
    <t>EEI gekend:</t>
  </si>
  <si>
    <t>EEI:</t>
  </si>
  <si>
    <t>Compress 3000 AWES 8 + HR300</t>
  </si>
  <si>
    <t>ja</t>
  </si>
  <si>
    <t>Compress 6000  8 AWE + HR300</t>
  </si>
  <si>
    <t>Compress 3000 AWES 11s + HR300</t>
  </si>
  <si>
    <t>Compress 3000 AWES 13s + HR300</t>
  </si>
  <si>
    <t>Compress 3000 AWES 15s + HR 300</t>
  </si>
  <si>
    <t>Correctiefactor voor het temperatuursverschil tussen de warmtebon en de inlaattemperatuur van de verdamper</t>
  </si>
  <si>
    <r>
      <t>Warmtebron waarvoor SCOP</t>
    </r>
    <r>
      <rPr>
        <sz val="9"/>
        <color theme="1"/>
        <rFont val="Bosch Office Sans"/>
      </rPr>
      <t xml:space="preserve">on </t>
    </r>
    <r>
      <rPr>
        <sz val="10"/>
        <color theme="1"/>
        <rFont val="Bosch Office Sans"/>
      </rPr>
      <t>of SGUE</t>
    </r>
    <r>
      <rPr>
        <sz val="9"/>
        <color theme="1"/>
        <rFont val="Bosch Office Sans"/>
      </rPr>
      <t xml:space="preserve">h </t>
    </r>
    <r>
      <rPr>
        <sz val="10"/>
        <color theme="1"/>
        <rFont val="Bosch Office Sans"/>
      </rPr>
      <t>werd bepaald:</t>
    </r>
  </si>
  <si>
    <t xml:space="preserve">Correctiefactor voor het elektriciteitsverbruik van een pomp op het circuit naar de verdamper </t>
  </si>
  <si>
    <t>Elektrisch vermogen van de pomp gekend:</t>
  </si>
  <si>
    <t>Elek. vermogen van de pomp voor warmtetoevoer naar de verdamper:</t>
  </si>
  <si>
    <t>Opslagcapaciteit:</t>
  </si>
  <si>
    <t>Directe verwarming:</t>
  </si>
  <si>
    <t>Dikte van de isolatie van het opslagvat kleiner dan 20mm:</t>
  </si>
  <si>
    <t>zelf in te vullen indien van toepassing</t>
  </si>
  <si>
    <t>Opslagcapaciteit</t>
  </si>
  <si>
    <t>Zie productspecificaties v/d tank</t>
  </si>
  <si>
    <t>Directe verwarming</t>
  </si>
  <si>
    <t>Dikte isolatie</t>
  </si>
  <si>
    <t>Enkel in te geven indien het tapprofiel en energie-efficiëntie niet gekend zijn</t>
  </si>
  <si>
    <t>Een ander opwekkingstoestel van het type elektrische weerstand moet ingevoerd worden</t>
  </si>
  <si>
    <t>Niet preferente opwekker</t>
  </si>
  <si>
    <t>het toestel staat buiten het beschermd volume:</t>
  </si>
  <si>
    <t>Gaskleppen en/of ventilatoren aanwezig:</t>
  </si>
  <si>
    <t>Toepassing van de Ecodesign-richtlijn</t>
  </si>
  <si>
    <t>Toepassing van de richtlijn Ecodesign SWW</t>
  </si>
  <si>
    <t>Het toestel staat buiten het beschermd volume</t>
  </si>
  <si>
    <t>te bepalen door verslaggever</t>
  </si>
  <si>
    <t>Compress 7800iLW 6 MF</t>
  </si>
  <si>
    <t>Compress 7800iLW 8 MF</t>
  </si>
  <si>
    <t>Compress 7800iLW 12 MF</t>
  </si>
  <si>
    <t>Compress 7800iLW 16 MF</t>
  </si>
  <si>
    <t>Compress 7800iLW 6 F</t>
  </si>
  <si>
    <t>Compress 7800iLW 8 F</t>
  </si>
  <si>
    <t>Compress 7800iLW 12 F</t>
  </si>
  <si>
    <t>Compress 7800iLW 16 F</t>
  </si>
  <si>
    <t>Compress 7800iLW 6 F + HR300</t>
  </si>
  <si>
    <t>Compress 7800iLW 8 F + HR300</t>
  </si>
  <si>
    <t>Compress 7800iLW 12 F + HR300</t>
  </si>
  <si>
    <t>Compress 7800iLW 16 F + HR300</t>
  </si>
  <si>
    <t>Zelf in te vullen ja/neen</t>
  </si>
  <si>
    <t>zie productspecificaties v/d tank</t>
  </si>
  <si>
    <t>Dit stavingscertificaat is geldig vanaf 01/01/2021</t>
  </si>
  <si>
    <t>126,5%</t>
  </si>
  <si>
    <t>132,6%</t>
  </si>
  <si>
    <t>128,8%</t>
  </si>
  <si>
    <t>62%</t>
  </si>
  <si>
    <t>121%</t>
  </si>
  <si>
    <t>110%</t>
  </si>
  <si>
    <t>82%</t>
  </si>
  <si>
    <t>115,6%</t>
  </si>
  <si>
    <t>81%</t>
  </si>
  <si>
    <t>124%</t>
  </si>
  <si>
    <t>122%</t>
  </si>
  <si>
    <t>79%</t>
  </si>
  <si>
    <t>83%</t>
  </si>
  <si>
    <t>90%</t>
  </si>
  <si>
    <t>135%</t>
  </si>
  <si>
    <t>129%</t>
  </si>
  <si>
    <t>127%</t>
  </si>
  <si>
    <t>123,5%</t>
  </si>
  <si>
    <t>112,3%</t>
  </si>
  <si>
    <t>0,075 kW</t>
  </si>
  <si>
    <t>0,077 kW</t>
  </si>
  <si>
    <t>93,1%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</si>
</sst>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Bosch Office Sans"/>
    </font>
    <font>
      <i/>
      <sz val="10"/>
      <color theme="1"/>
      <name val="Bosch Office Sans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Bosch Office Sans"/>
    </font>
    <font>
      <b/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Bosch Office Sans"/>
    </font>
    <font>
      <sz val="11"/>
      <color theme="1"/>
      <name val="Calibri"/>
      <family val="2"/>
      <scheme val="minor"/>
    </font>
    <font>
      <b/>
      <i/>
      <sz val="9"/>
      <color theme="1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3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17" fillId="2" borderId="0" xfId="0" applyFont="1" applyFill="1" applyAlignment="1" applyProtection="1">
      <alignment vertical="top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0" borderId="0" xfId="0" applyFont="1" applyFill="1" applyAlignment="1">
      <alignment horizontal="center" wrapText="1"/>
    </xf>
    <xf numFmtId="0" fontId="0" fillId="2" borderId="0" xfId="0" applyFont="1" applyFill="1" applyAlignment="1" applyProtection="1">
      <alignment horizontal="left" vertical="top"/>
      <protection hidden="1"/>
    </xf>
    <xf numFmtId="0" fontId="19" fillId="0" borderId="0" xfId="0" applyFont="1" applyFill="1"/>
    <xf numFmtId="0" fontId="8" fillId="0" borderId="0" xfId="0" applyFont="1" applyFill="1" applyAlignment="1">
      <alignment horizontal="center" wrapText="1"/>
    </xf>
    <xf numFmtId="0" fontId="20" fillId="2" borderId="0" xfId="0" applyFont="1" applyFill="1" applyAlignment="1" applyProtection="1">
      <alignment vertical="top"/>
      <protection hidden="1"/>
    </xf>
    <xf numFmtId="0" fontId="20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7" fillId="0" borderId="0" xfId="0" applyFont="1" applyFill="1" applyAlignment="1">
      <alignment wrapText="1"/>
    </xf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Alignment="1">
      <alignment horizontal="left"/>
    </xf>
    <xf numFmtId="49" fontId="8" fillId="0" borderId="0" xfId="0" applyNumberFormat="1" applyFont="1" applyFill="1"/>
    <xf numFmtId="49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/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6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20" fillId="2" borderId="0" xfId="0" applyFont="1" applyFill="1" applyAlignment="1" applyProtection="1">
      <alignment horizontal="left" vertical="top"/>
      <protection hidden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6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12" name="Groep 11"/>
        <xdr:cNvGrpSpPr>
          <a:grpSpLocks/>
        </xdr:cNvGrpSpPr>
      </xdr:nvGrpSpPr>
      <xdr:grpSpPr bwMode="auto">
        <a:xfrm>
          <a:off x="4537841" y="298163"/>
          <a:ext cx="547518" cy="95580"/>
          <a:chOff x="8853" y="1037"/>
          <a:chExt cx="1727" cy="323"/>
        </a:xfrm>
      </xdr:grpSpPr>
      <xdr:sp macro="" textlink="">
        <xdr:nvSpPr>
          <xdr:cNvPr id="16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1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2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124810</xdr:colOff>
      <xdr:row>0</xdr:row>
      <xdr:rowOff>0</xdr:rowOff>
    </xdr:to>
    <xdr:cxnSp macro="">
      <xdr:nvCxnSpPr>
        <xdr:cNvPr id="26" name="Rechte verbindingslijn 25"/>
        <xdr:cNvCxnSpPr/>
      </xdr:nvCxnSpPr>
      <xdr:spPr>
        <a:xfrm flipH="1">
          <a:off x="0" y="0"/>
          <a:ext cx="525532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0</xdr:row>
      <xdr:rowOff>7938</xdr:rowOff>
    </xdr:from>
    <xdr:to>
      <xdr:col>16</xdr:col>
      <xdr:colOff>301625</xdr:colOff>
      <xdr:row>7</xdr:row>
      <xdr:rowOff>150178</xdr:rowOff>
    </xdr:to>
    <xdr:sp macro="" textlink="">
      <xdr:nvSpPr>
        <xdr:cNvPr id="59" name="Textfeld 9"/>
        <xdr:cNvSpPr txBox="1"/>
      </xdr:nvSpPr>
      <xdr:spPr>
        <a:xfrm>
          <a:off x="13607" y="7938"/>
          <a:ext cx="5749018" cy="130111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23379</xdr:rowOff>
    </xdr:from>
    <xdr:to>
      <xdr:col>16</xdr:col>
      <xdr:colOff>311731</xdr:colOff>
      <xdr:row>3</xdr:row>
      <xdr:rowOff>39255</xdr:rowOff>
    </xdr:to>
    <xdr:pic>
      <xdr:nvPicPr>
        <xdr:cNvPr id="60" name="Bild 54"/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32929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18823</xdr:rowOff>
    </xdr:from>
    <xdr:to>
      <xdr:col>16</xdr:col>
      <xdr:colOff>387803</xdr:colOff>
      <xdr:row>1</xdr:row>
      <xdr:rowOff>35151</xdr:rowOff>
    </xdr:to>
    <xdr:pic>
      <xdr:nvPicPr>
        <xdr:cNvPr id="61" name="Bild 55"/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8823"/>
          <a:ext cx="5902778" cy="225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16</xdr:col>
      <xdr:colOff>420688</xdr:colOff>
      <xdr:row>61</xdr:row>
      <xdr:rowOff>71438</xdr:rowOff>
    </xdr:to>
    <xdr:pic>
      <xdr:nvPicPr>
        <xdr:cNvPr id="27" name="Bild 55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414000"/>
          <a:ext cx="5881688" cy="2460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293686</xdr:colOff>
      <xdr:row>61</xdr:row>
      <xdr:rowOff>71438</xdr:rowOff>
    </xdr:from>
    <xdr:to>
      <xdr:col>16</xdr:col>
      <xdr:colOff>369913</xdr:colOff>
      <xdr:row>63</xdr:row>
      <xdr:rowOff>70749</xdr:rowOff>
    </xdr:to>
    <xdr:pic>
      <xdr:nvPicPr>
        <xdr:cNvPr id="28" name="Bild 54"/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9436" y="10660063"/>
          <a:ext cx="1441477" cy="3485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30"/>
  <sheetViews>
    <sheetView tabSelected="1" view="pageBreakPreview" zoomScale="120" zoomScaleNormal="115" zoomScaleSheetLayoutView="120" zoomScalePageLayoutView="115" workbookViewId="0">
      <selection activeCell="K15" sqref="K15:Q15"/>
    </sheetView>
  </sheetViews>
  <sheetFormatPr defaultColWidth="0" defaultRowHeight="12.75" zeroHeight="1" x14ac:dyDescent="0.2"/>
  <cols>
    <col min="1" max="16" width="5.140625" style="2" customWidth="1"/>
    <col min="17" max="17" width="6.5703125" style="2" customWidth="1"/>
    <col min="18" max="18" width="58.5703125" style="2" customWidth="1"/>
    <col min="19" max="19" width="5" style="2" hidden="1"/>
    <col min="20" max="16382" width="9" style="2" hidden="1"/>
    <col min="16383" max="16383" width="7" style="2" hidden="1"/>
    <col min="16384" max="16384" width="9" style="2" hidden="1"/>
  </cols>
  <sheetData>
    <row r="1" spans="1:25" ht="16.5" customHeight="1" x14ac:dyDescent="0.2">
      <c r="Q1" s="7"/>
    </row>
    <row r="2" spans="1:25" x14ac:dyDescent="0.2">
      <c r="Q2" s="7"/>
    </row>
    <row r="3" spans="1:25" x14ac:dyDescent="0.2">
      <c r="Q3" s="7"/>
    </row>
    <row r="4" spans="1:25" x14ac:dyDescent="0.2">
      <c r="Q4" s="7"/>
    </row>
    <row r="5" spans="1:25" x14ac:dyDescent="0.2">
      <c r="Q5" s="7"/>
    </row>
    <row r="6" spans="1:25" x14ac:dyDescent="0.2">
      <c r="Q6" s="7"/>
    </row>
    <row r="7" spans="1:25" x14ac:dyDescent="0.2">
      <c r="Q7" s="7"/>
    </row>
    <row r="8" spans="1:25" ht="14.1" customHeight="1" x14ac:dyDescent="0.2">
      <c r="Q8" s="7"/>
    </row>
    <row r="9" spans="1:25" ht="14.1" customHeight="1" x14ac:dyDescent="0.2">
      <c r="A9" s="57" t="s">
        <v>135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" ht="14.1" customHeigh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25" ht="14.1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" ht="14.1" customHeight="1" x14ac:dyDescent="0.2">
      <c r="A12" s="57" t="s">
        <v>219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1"/>
    </row>
    <row r="13" spans="1:25" ht="14.1" customHeight="1" x14ac:dyDescent="0.2">
      <c r="A13" s="5" t="s">
        <v>140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5" ht="14.1" customHeight="1" x14ac:dyDescent="0.2">
      <c r="B14" s="55" t="s">
        <v>0</v>
      </c>
      <c r="C14" s="55"/>
      <c r="D14" s="55"/>
      <c r="E14" s="55"/>
      <c r="F14" s="55"/>
      <c r="G14" s="55"/>
      <c r="H14" s="55"/>
      <c r="I14" s="55"/>
      <c r="J14" s="13"/>
      <c r="K14" s="53" t="str">
        <f>IFERROR(VLOOKUP($K$15,Blad2!$A$5:$Z$100,2,),"")</f>
        <v/>
      </c>
      <c r="L14" s="53"/>
      <c r="M14" s="53"/>
      <c r="N14" s="53"/>
      <c r="O14" s="53"/>
      <c r="P14" s="53"/>
      <c r="Q14" s="53"/>
    </row>
    <row r="15" spans="1:25" ht="14.1" customHeight="1" x14ac:dyDescent="0.2">
      <c r="B15" s="55" t="s">
        <v>1</v>
      </c>
      <c r="C15" s="55"/>
      <c r="D15" s="55"/>
      <c r="E15" s="55"/>
      <c r="F15" s="55"/>
      <c r="G15" s="55"/>
      <c r="H15" s="55"/>
      <c r="I15" s="55"/>
      <c r="J15" s="13"/>
      <c r="K15" s="58" t="s">
        <v>60</v>
      </c>
      <c r="L15" s="58"/>
      <c r="M15" s="58"/>
      <c r="N15" s="58"/>
      <c r="O15" s="58"/>
      <c r="P15" s="58"/>
      <c r="Q15" s="58"/>
      <c r="R15" s="14" t="str">
        <f>IF(OR(K15="Selecteer hier uw verwarmingsketel",K15=""),"","   &lt;======  Selecteer hier uw warmtepomp")</f>
        <v xml:space="preserve">   &lt;======  Selecteer hier uw warmtepomp</v>
      </c>
      <c r="S15" s="7"/>
      <c r="T15" s="7"/>
      <c r="U15" s="7"/>
      <c r="V15" s="7"/>
      <c r="W15" s="7"/>
      <c r="X15" s="7"/>
      <c r="Y15" s="7"/>
    </row>
    <row r="16" spans="1:25" ht="14.1" customHeight="1" x14ac:dyDescent="0.2">
      <c r="B16" s="55" t="s">
        <v>15</v>
      </c>
      <c r="C16" s="55"/>
      <c r="D16" s="55"/>
      <c r="E16" s="55"/>
      <c r="F16" s="55"/>
      <c r="G16" s="55"/>
      <c r="H16" s="55"/>
      <c r="I16" s="55"/>
      <c r="J16" s="13"/>
      <c r="K16" s="53" t="str">
        <f>IFERROR(VLOOKUP($K$15,Blad2!$A$5:$Z$100,3,),"")</f>
        <v/>
      </c>
      <c r="L16" s="53"/>
      <c r="M16" s="53"/>
      <c r="N16" s="53"/>
      <c r="O16" s="53"/>
      <c r="P16" s="53"/>
      <c r="Q16" s="53"/>
    </row>
    <row r="17" spans="1:17" ht="14.1" customHeight="1" x14ac:dyDescent="0.2">
      <c r="B17" s="55" t="s">
        <v>139</v>
      </c>
      <c r="C17" s="55"/>
      <c r="D17" s="55"/>
      <c r="E17" s="55"/>
      <c r="F17" s="55"/>
      <c r="G17" s="55"/>
      <c r="H17" s="55"/>
      <c r="I17" s="55"/>
      <c r="J17" s="13"/>
      <c r="K17" s="53" t="str">
        <f>IFERROR(VLOOKUP($K$15,Blad2!$A$5:$Z$100,4,),"")</f>
        <v/>
      </c>
      <c r="L17" s="53"/>
      <c r="M17" s="53"/>
      <c r="N17" s="53"/>
      <c r="O17" s="53"/>
      <c r="P17" s="53"/>
      <c r="Q17" s="53"/>
    </row>
    <row r="18" spans="1:17" ht="14.1" customHeight="1" x14ac:dyDescent="0.2">
      <c r="B18" s="55" t="s">
        <v>4</v>
      </c>
      <c r="C18" s="55"/>
      <c r="D18" s="55"/>
      <c r="E18" s="55"/>
      <c r="F18" s="55"/>
      <c r="G18" s="55"/>
      <c r="H18" s="55"/>
      <c r="I18" s="55"/>
      <c r="J18" s="13"/>
      <c r="K18" s="53" t="str">
        <f>IFERROR(VLOOKUP($K$15,Blad2!$A$5:$Z$100,7,),"")</f>
        <v/>
      </c>
      <c r="L18" s="53"/>
      <c r="M18" s="53"/>
      <c r="N18" s="53"/>
      <c r="O18" s="53"/>
      <c r="P18" s="53"/>
      <c r="Q18" s="53"/>
    </row>
    <row r="19" spans="1:17" ht="14.1" customHeight="1" x14ac:dyDescent="0.2">
      <c r="B19" s="55" t="s">
        <v>141</v>
      </c>
      <c r="C19" s="55"/>
      <c r="D19" s="55"/>
      <c r="E19" s="55"/>
      <c r="F19" s="55"/>
      <c r="G19" s="55"/>
      <c r="H19" s="55"/>
      <c r="I19" s="55"/>
      <c r="J19" s="13"/>
      <c r="K19" s="53" t="str">
        <f>IFERROR(VLOOKUP($K$15,Blad2!$A$5:$Z$100,8,),"")</f>
        <v/>
      </c>
      <c r="L19" s="53"/>
      <c r="M19" s="53"/>
      <c r="N19" s="53"/>
      <c r="O19" s="53"/>
      <c r="P19" s="53"/>
      <c r="Q19" s="53"/>
    </row>
    <row r="20" spans="1:17" ht="14.1" customHeight="1" x14ac:dyDescent="0.2">
      <c r="A20" s="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7" ht="14.1" customHeight="1" x14ac:dyDescent="0.2">
      <c r="A21" s="3"/>
      <c r="B21" s="60" t="s">
        <v>142</v>
      </c>
      <c r="C21" s="60"/>
      <c r="D21" s="60"/>
      <c r="E21" s="60"/>
      <c r="F21" s="60"/>
      <c r="G21" s="60"/>
      <c r="H21" s="60"/>
      <c r="I21" s="60"/>
      <c r="J21" s="13"/>
      <c r="K21" s="53" t="str">
        <f>IFERROR(VLOOKUP($K$15,Blad2!$AA$5:$AZ$100,3,),"")</f>
        <v/>
      </c>
      <c r="L21" s="53"/>
      <c r="M21" s="53"/>
      <c r="N21" s="53"/>
      <c r="O21" s="53"/>
      <c r="P21" s="53"/>
      <c r="Q21" s="53"/>
    </row>
    <row r="22" spans="1:17" ht="14.1" customHeight="1" x14ac:dyDescent="0.2">
      <c r="A22" s="3"/>
      <c r="B22" s="61" t="s">
        <v>143</v>
      </c>
      <c r="C22" s="61"/>
      <c r="D22" s="61"/>
      <c r="E22" s="61"/>
      <c r="F22" s="61"/>
      <c r="G22" s="61"/>
      <c r="H22" s="61"/>
      <c r="I22" s="61"/>
      <c r="J22" s="13"/>
      <c r="K22" s="53" t="str">
        <f>IFERROR(VLOOKUP($K$15,Blad2!$AA$5:$AZ$100,4,),"")</f>
        <v/>
      </c>
      <c r="L22" s="53"/>
      <c r="M22" s="53"/>
      <c r="N22" s="53"/>
      <c r="O22" s="53"/>
      <c r="P22" s="53"/>
      <c r="Q22" s="53"/>
    </row>
    <row r="23" spans="1:17" ht="14.1" customHeight="1" x14ac:dyDescent="0.2">
      <c r="A23" s="3"/>
      <c r="B23" s="61"/>
      <c r="C23" s="61"/>
      <c r="D23" s="61"/>
      <c r="E23" s="61"/>
      <c r="F23" s="61"/>
      <c r="G23" s="61"/>
      <c r="H23" s="61"/>
      <c r="I23" s="61"/>
      <c r="J23" s="13"/>
      <c r="K23" s="7"/>
      <c r="L23" s="13"/>
      <c r="M23" s="13"/>
      <c r="N23" s="13"/>
    </row>
    <row r="24" spans="1:17" ht="14.1" customHeight="1" x14ac:dyDescent="0.2">
      <c r="A24" s="3"/>
      <c r="B24" s="9"/>
      <c r="C24" s="9"/>
      <c r="D24" s="9"/>
      <c r="E24" s="9"/>
      <c r="F24" s="9"/>
      <c r="G24" s="9"/>
      <c r="H24" s="9"/>
      <c r="I24" s="9"/>
      <c r="J24" s="13"/>
      <c r="K24" s="7"/>
      <c r="L24" s="13"/>
      <c r="M24" s="13"/>
      <c r="N24" s="13"/>
    </row>
    <row r="25" spans="1:17" ht="14.1" customHeight="1" x14ac:dyDescent="0.2">
      <c r="A25" s="5" t="s">
        <v>144</v>
      </c>
      <c r="B25" s="9"/>
      <c r="C25" s="9"/>
      <c r="D25" s="9"/>
      <c r="E25" s="9"/>
      <c r="F25" s="9"/>
      <c r="G25" s="9"/>
      <c r="H25" s="9"/>
      <c r="I25" s="9"/>
      <c r="J25" s="13"/>
      <c r="K25" s="7"/>
      <c r="L25" s="13"/>
      <c r="M25" s="13"/>
      <c r="N25" s="13"/>
    </row>
    <row r="26" spans="1:17" ht="14.1" customHeight="1" x14ac:dyDescent="0.2">
      <c r="A26" s="10"/>
      <c r="B26" s="55" t="s">
        <v>145</v>
      </c>
      <c r="C26" s="55"/>
      <c r="D26" s="55"/>
      <c r="E26" s="55"/>
      <c r="F26" s="55"/>
      <c r="G26" s="55"/>
      <c r="H26" s="55"/>
      <c r="I26" s="55"/>
      <c r="J26" s="11"/>
      <c r="K26" s="6" t="str">
        <f>IFERROR(VLOOKUP($K$15,Blad2!$A$5:$Z$100,9,),"")</f>
        <v/>
      </c>
      <c r="L26" s="11"/>
      <c r="M26" s="11"/>
      <c r="N26" s="11"/>
      <c r="O26" s="11"/>
      <c r="P26" s="11"/>
      <c r="Q26" s="11"/>
    </row>
    <row r="27" spans="1:17" ht="14.1" customHeight="1" x14ac:dyDescent="0.2">
      <c r="B27" s="55" t="s">
        <v>138</v>
      </c>
      <c r="C27" s="55"/>
      <c r="D27" s="55"/>
      <c r="E27" s="55"/>
      <c r="F27" s="55"/>
      <c r="G27" s="55"/>
      <c r="H27" s="55"/>
      <c r="I27" s="55"/>
      <c r="J27" s="13"/>
      <c r="K27" s="53" t="str">
        <f>IFERROR(VLOOKUP($K$15,Blad2!$A$5:$Z$100,10,),"")</f>
        <v/>
      </c>
      <c r="L27" s="53"/>
      <c r="M27" s="53" t="str">
        <f>IF(K27="","","kW")</f>
        <v/>
      </c>
      <c r="N27" s="53"/>
      <c r="O27" s="53"/>
      <c r="P27" s="53"/>
      <c r="Q27" s="53"/>
    </row>
    <row r="28" spans="1:17" ht="14.1" customHeight="1" x14ac:dyDescent="0.2">
      <c r="B28" s="55" t="s">
        <v>6</v>
      </c>
      <c r="C28" s="55"/>
      <c r="D28" s="55"/>
      <c r="E28" s="55"/>
      <c r="F28" s="55"/>
      <c r="G28" s="55"/>
      <c r="H28" s="55"/>
      <c r="I28" s="55"/>
      <c r="J28" s="13"/>
      <c r="K28" s="53" t="str">
        <f>IFERROR(VLOOKUP($K$15,Blad2!$A$5:$Z$100,11,),"")</f>
        <v/>
      </c>
      <c r="L28" s="53"/>
      <c r="M28" s="53"/>
      <c r="N28" s="53"/>
      <c r="O28" s="53"/>
      <c r="P28" s="53"/>
      <c r="Q28" s="53"/>
    </row>
    <row r="29" spans="1:17" ht="14.1" customHeight="1" x14ac:dyDescent="0.2">
      <c r="B29" s="55" t="s">
        <v>165</v>
      </c>
      <c r="C29" s="55"/>
      <c r="D29" s="55"/>
      <c r="E29" s="55"/>
      <c r="F29" s="55"/>
      <c r="G29" s="55"/>
      <c r="H29" s="55"/>
      <c r="I29" s="55"/>
      <c r="J29" s="13"/>
      <c r="K29" s="53" t="str">
        <f>IFERROR(VLOOKUP($K$15,Blad2!$A$5:$Z$100,13,),"")</f>
        <v/>
      </c>
      <c r="L29" s="53"/>
      <c r="M29" s="53" t="str">
        <f>IF(K29="","","kW")</f>
        <v/>
      </c>
      <c r="N29" s="53"/>
      <c r="O29" s="53"/>
      <c r="P29" s="53"/>
      <c r="Q29" s="53"/>
    </row>
    <row r="30" spans="1:17" ht="14.1" customHeight="1" x14ac:dyDescent="0.2">
      <c r="B30" s="55" t="s">
        <v>7</v>
      </c>
      <c r="C30" s="55"/>
      <c r="D30" s="55"/>
      <c r="E30" s="55"/>
      <c r="F30" s="55"/>
      <c r="G30" s="55"/>
      <c r="H30" s="55"/>
      <c r="I30" s="55"/>
      <c r="J30" s="13"/>
      <c r="K30" s="53" t="str">
        <f>IFERROR(VLOOKUP($K$15,Blad2!$A$5:$Z$100,14,),"")</f>
        <v/>
      </c>
      <c r="L30" s="53"/>
      <c r="M30" s="53" t="str">
        <f>IF(K30="","","kW")</f>
        <v/>
      </c>
      <c r="N30" s="53"/>
      <c r="O30" s="53"/>
      <c r="P30" s="53"/>
      <c r="Q30" s="53"/>
    </row>
    <row r="31" spans="1:17" ht="14.1" customHeight="1" x14ac:dyDescent="0.2">
      <c r="B31" s="55" t="s">
        <v>8</v>
      </c>
      <c r="C31" s="55"/>
      <c r="D31" s="55"/>
      <c r="E31" s="55"/>
      <c r="F31" s="55"/>
      <c r="G31" s="55"/>
      <c r="H31" s="55"/>
      <c r="I31" s="55"/>
      <c r="J31" s="13"/>
      <c r="K31" s="53" t="str">
        <f>IFERROR(VLOOKUP($K$15,Blad2!$A$5:$Z$100,15,),"")</f>
        <v/>
      </c>
      <c r="L31" s="53"/>
      <c r="M31" s="53" t="str">
        <f>IF(K31="","","kW")</f>
        <v/>
      </c>
      <c r="N31" s="53"/>
      <c r="O31" s="53"/>
      <c r="P31" s="53"/>
      <c r="Q31" s="53"/>
    </row>
    <row r="32" spans="1:17" ht="14.1" customHeight="1" x14ac:dyDescent="0.2">
      <c r="B32" s="55" t="s">
        <v>9</v>
      </c>
      <c r="C32" s="55"/>
      <c r="D32" s="55"/>
      <c r="E32" s="55"/>
      <c r="F32" s="55"/>
      <c r="G32" s="55"/>
      <c r="H32" s="55"/>
      <c r="I32" s="55"/>
      <c r="J32" s="13"/>
      <c r="K32" s="53" t="str">
        <f>IFERROR(VLOOKUP($K$15,Blad2!$A$5:$Z$100,16,),"")</f>
        <v/>
      </c>
      <c r="L32" s="53"/>
      <c r="M32" s="53" t="str">
        <f>IF(K32="","","kW")</f>
        <v/>
      </c>
      <c r="N32" s="53"/>
      <c r="O32" s="53"/>
      <c r="P32" s="53"/>
      <c r="Q32" s="53"/>
    </row>
    <row r="33" spans="1:17" ht="14.1" customHeight="1" x14ac:dyDescent="0.2">
      <c r="B33" s="54" t="s">
        <v>10</v>
      </c>
      <c r="C33" s="54"/>
      <c r="D33" s="54"/>
      <c r="E33" s="54"/>
      <c r="F33" s="54"/>
      <c r="G33" s="54"/>
      <c r="H33" s="54"/>
      <c r="I33" s="54"/>
      <c r="J33" s="13"/>
      <c r="K33" s="53" t="str">
        <f>IFERROR(VLOOKUP($K$15,Blad2!$AA$5:$AZ$100,21,),"")</f>
        <v/>
      </c>
      <c r="L33" s="53"/>
      <c r="M33" s="53"/>
      <c r="N33" s="53"/>
      <c r="O33" s="53"/>
      <c r="P33" s="53"/>
      <c r="Q33" s="53"/>
    </row>
    <row r="34" spans="1:17" ht="14.1" customHeight="1" x14ac:dyDescent="0.2">
      <c r="B34" s="54"/>
      <c r="C34" s="54"/>
      <c r="D34" s="54"/>
      <c r="E34" s="54"/>
      <c r="F34" s="54"/>
      <c r="G34" s="54"/>
      <c r="H34" s="54"/>
      <c r="I34" s="54"/>
      <c r="J34" s="13"/>
      <c r="K34" s="15"/>
      <c r="L34" s="15"/>
      <c r="M34" s="15"/>
      <c r="N34" s="15"/>
      <c r="O34" s="15"/>
      <c r="P34" s="15"/>
      <c r="Q34" s="15"/>
    </row>
    <row r="35" spans="1:17" ht="14.1" customHeight="1" x14ac:dyDescent="0.2">
      <c r="B35" s="54" t="s">
        <v>137</v>
      </c>
      <c r="C35" s="54"/>
      <c r="D35" s="54"/>
      <c r="E35" s="54"/>
      <c r="F35" s="54"/>
      <c r="G35" s="54"/>
      <c r="H35" s="54"/>
      <c r="I35" s="54"/>
      <c r="J35" s="54"/>
      <c r="K35" s="53" t="str">
        <f>IFERROR(VLOOKUP($K$15,Blad2!$A$5:$Z$100,17,),"")</f>
        <v/>
      </c>
      <c r="L35" s="53"/>
      <c r="M35" s="53" t="str">
        <f>IF(K35="","","°C")</f>
        <v/>
      </c>
      <c r="N35" s="53"/>
      <c r="O35" s="53"/>
      <c r="P35" s="53"/>
      <c r="Q35" s="53"/>
    </row>
    <row r="36" spans="1:17" ht="14.1" customHeight="1" x14ac:dyDescent="0.2">
      <c r="B36" s="54"/>
      <c r="C36" s="54"/>
      <c r="D36" s="54"/>
      <c r="E36" s="54"/>
      <c r="F36" s="54"/>
      <c r="G36" s="54"/>
      <c r="H36" s="54"/>
      <c r="I36" s="54"/>
      <c r="J36" s="54"/>
      <c r="K36" s="7"/>
      <c r="L36" s="7"/>
      <c r="M36" s="7"/>
      <c r="N36" s="7"/>
      <c r="O36" s="7"/>
      <c r="P36" s="7"/>
      <c r="Q36" s="7"/>
    </row>
    <row r="37" spans="1:17" ht="14.1" customHeight="1" x14ac:dyDescent="0.2">
      <c r="B37" s="54" t="s">
        <v>166</v>
      </c>
      <c r="C37" s="54"/>
      <c r="D37" s="54"/>
      <c r="E37" s="54"/>
      <c r="F37" s="54"/>
      <c r="G37" s="54"/>
      <c r="H37" s="54"/>
      <c r="I37" s="54"/>
      <c r="J37" s="54"/>
      <c r="K37" s="7" t="str">
        <f>IFERROR(VLOOKUP($K$15,Blad2!$A$5:$Z$100,18,),"")</f>
        <v/>
      </c>
      <c r="L37" s="7"/>
      <c r="M37" s="7"/>
      <c r="N37" s="7"/>
      <c r="O37" s="7"/>
      <c r="P37" s="7"/>
      <c r="Q37" s="7"/>
    </row>
    <row r="38" spans="1:17" ht="14.1" customHeight="1" x14ac:dyDescent="0.2">
      <c r="B38" s="55" t="s">
        <v>167</v>
      </c>
      <c r="C38" s="55"/>
      <c r="D38" s="55"/>
      <c r="E38" s="55"/>
      <c r="F38" s="55"/>
      <c r="G38" s="55"/>
      <c r="H38" s="55"/>
      <c r="I38" s="55"/>
      <c r="J38" s="13"/>
      <c r="K38" s="53" t="str">
        <f>IFERROR(VLOOKUP($K$15,Blad2!$A$5:$Z$100,12,),"")</f>
        <v/>
      </c>
      <c r="L38" s="53"/>
      <c r="M38" s="53"/>
      <c r="N38" s="53"/>
      <c r="O38" s="53"/>
      <c r="P38" s="53"/>
      <c r="Q38" s="53"/>
    </row>
    <row r="39" spans="1:17" ht="14.1" customHeight="1" x14ac:dyDescent="0.2">
      <c r="B39" s="34"/>
      <c r="C39" s="34"/>
      <c r="D39" s="34"/>
      <c r="E39" s="34"/>
      <c r="F39" s="34"/>
      <c r="G39" s="34"/>
      <c r="H39" s="34"/>
      <c r="I39" s="34"/>
      <c r="J39" s="13"/>
      <c r="K39" s="32"/>
      <c r="L39" s="32"/>
      <c r="M39" s="32"/>
      <c r="N39" s="32"/>
      <c r="O39" s="32"/>
      <c r="P39" s="32"/>
      <c r="Q39" s="32"/>
    </row>
    <row r="40" spans="1:17" ht="14.1" customHeight="1" x14ac:dyDescent="0.2">
      <c r="A40" s="59" t="s">
        <v>183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17" ht="14.1" customHeight="1" x14ac:dyDescent="0.2">
      <c r="A41" s="3"/>
      <c r="B41" s="54" t="s">
        <v>184</v>
      </c>
      <c r="C41" s="54"/>
      <c r="D41" s="54"/>
      <c r="E41" s="54"/>
      <c r="F41" s="54"/>
      <c r="G41" s="54"/>
      <c r="H41" s="54"/>
      <c r="I41" s="54"/>
      <c r="J41" s="13"/>
      <c r="K41" s="32"/>
      <c r="L41" s="32"/>
      <c r="M41" s="32"/>
      <c r="N41" s="32"/>
      <c r="O41" s="32"/>
      <c r="P41" s="32"/>
      <c r="Q41" s="32"/>
    </row>
    <row r="42" spans="1:17" ht="14.1" customHeight="1" x14ac:dyDescent="0.2">
      <c r="B42" s="54"/>
      <c r="C42" s="54"/>
      <c r="D42" s="54"/>
      <c r="E42" s="54"/>
      <c r="F42" s="54"/>
      <c r="G42" s="54"/>
      <c r="H42" s="54"/>
      <c r="I42" s="54"/>
      <c r="J42" s="13"/>
      <c r="K42" s="53" t="str">
        <f>IFERROR(VLOOKUP($K$15,Blad2!$A$5:$Z$100,21,),"")</f>
        <v/>
      </c>
      <c r="L42" s="53"/>
      <c r="M42" s="53"/>
      <c r="N42" s="53"/>
      <c r="O42" s="53"/>
      <c r="P42" s="53"/>
      <c r="Q42" s="7"/>
    </row>
    <row r="43" spans="1:17" ht="14.1" customHeight="1" x14ac:dyDescent="0.2">
      <c r="B43" s="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7" ht="14.1" customHeight="1" x14ac:dyDescent="0.2">
      <c r="A44" s="3" t="s">
        <v>12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7" ht="14.1" customHeight="1" x14ac:dyDescent="0.2">
      <c r="B45" s="55" t="s">
        <v>13</v>
      </c>
      <c r="C45" s="55"/>
      <c r="D45" s="55"/>
      <c r="E45" s="55"/>
      <c r="F45" s="55"/>
      <c r="G45" s="55"/>
      <c r="H45" s="55"/>
      <c r="I45" s="55"/>
      <c r="J45" s="13"/>
      <c r="K45" s="53" t="str">
        <f>IFERROR(VLOOKUP($K$15,Blad2!$A$5:$Z$100,22,),"")</f>
        <v/>
      </c>
      <c r="L45" s="53"/>
      <c r="M45" s="53"/>
      <c r="N45" s="53"/>
      <c r="O45" s="53"/>
      <c r="P45" s="53"/>
      <c r="Q45" s="53"/>
    </row>
    <row r="46" spans="1:17" ht="14.1" customHeight="1" x14ac:dyDescent="0.2">
      <c r="B46" s="55" t="s">
        <v>136</v>
      </c>
      <c r="C46" s="55"/>
      <c r="D46" s="55"/>
      <c r="E46" s="55"/>
      <c r="F46" s="55"/>
      <c r="G46" s="55"/>
      <c r="H46" s="55"/>
      <c r="I46" s="55"/>
      <c r="J46" s="13"/>
      <c r="K46" s="53" t="str">
        <f>IFERROR(VLOOKUP($K$15,Blad2!$A$5:$Z$100,24,),"")</f>
        <v/>
      </c>
      <c r="L46" s="53"/>
      <c r="M46" s="7" t="str">
        <f>IF(K46="","","°C")</f>
        <v/>
      </c>
      <c r="N46" s="7"/>
      <c r="O46" s="7"/>
      <c r="P46" s="7"/>
      <c r="Q46" s="7"/>
    </row>
    <row r="47" spans="1:17" ht="14.1" customHeight="1" x14ac:dyDescent="0.2">
      <c r="B47" s="34"/>
      <c r="C47" s="34"/>
      <c r="D47" s="34"/>
      <c r="E47" s="34"/>
      <c r="F47" s="34"/>
      <c r="G47" s="34"/>
      <c r="H47" s="34"/>
      <c r="I47" s="34"/>
      <c r="J47" s="13"/>
      <c r="K47" s="32"/>
      <c r="L47" s="32"/>
      <c r="M47" s="7"/>
      <c r="N47" s="7"/>
      <c r="O47" s="7"/>
      <c r="P47" s="7"/>
      <c r="Q47" s="7"/>
    </row>
    <row r="48" spans="1:17" ht="14.1" customHeight="1" x14ac:dyDescent="0.2">
      <c r="A48" s="59" t="s">
        <v>185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7"/>
      <c r="P48" s="7"/>
      <c r="Q48" s="7"/>
    </row>
    <row r="49" spans="2:17" ht="14.1" customHeight="1" x14ac:dyDescent="0.2">
      <c r="B49" s="34" t="s">
        <v>186</v>
      </c>
      <c r="C49" s="34"/>
      <c r="D49" s="34"/>
      <c r="E49" s="34"/>
      <c r="F49" s="34"/>
      <c r="G49" s="34"/>
      <c r="H49" s="34"/>
      <c r="I49" s="34"/>
      <c r="J49" s="13"/>
      <c r="K49" s="53" t="str">
        <f>IFERROR(VLOOKUP($K$15,Blad2!$A$5:$Z$100,25,),"")</f>
        <v/>
      </c>
      <c r="L49" s="53"/>
      <c r="M49" s="53"/>
      <c r="N49" s="53"/>
      <c r="O49" s="53"/>
      <c r="P49" s="53"/>
      <c r="Q49" s="7"/>
    </row>
    <row r="50" spans="2:17" ht="14.1" customHeight="1" x14ac:dyDescent="0.2">
      <c r="B50" s="54" t="s">
        <v>187</v>
      </c>
      <c r="C50" s="54"/>
      <c r="D50" s="54"/>
      <c r="E50" s="54"/>
      <c r="F50" s="54"/>
      <c r="G50" s="54"/>
      <c r="H50" s="54"/>
      <c r="I50" s="54"/>
      <c r="J50" s="54"/>
      <c r="Q50" s="7"/>
    </row>
    <row r="51" spans="2:17" ht="14.1" customHeight="1" x14ac:dyDescent="0.2">
      <c r="B51" s="54"/>
      <c r="C51" s="54"/>
      <c r="D51" s="54"/>
      <c r="E51" s="54"/>
      <c r="F51" s="54"/>
      <c r="G51" s="54"/>
      <c r="H51" s="54"/>
      <c r="I51" s="54"/>
      <c r="J51" s="54"/>
      <c r="K51" s="53" t="str">
        <f>IFERROR(VLOOKUP($K$15,Blad2!$A$5:$Z$100,26,),"")</f>
        <v/>
      </c>
      <c r="L51" s="53"/>
      <c r="M51" s="53"/>
      <c r="N51" s="53"/>
      <c r="O51" s="53"/>
      <c r="P51" s="53"/>
      <c r="Q51" s="7"/>
    </row>
    <row r="52" spans="2:17" ht="14.1" customHeight="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2"/>
      <c r="L52" s="32"/>
      <c r="M52" s="32"/>
      <c r="N52" s="32"/>
      <c r="O52" s="32"/>
      <c r="P52" s="32"/>
      <c r="Q52" s="7"/>
    </row>
    <row r="53" spans="2:17" ht="14.1" customHeigh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2"/>
      <c r="L53" s="32"/>
      <c r="M53" s="32"/>
      <c r="N53" s="32"/>
      <c r="O53" s="32"/>
      <c r="P53" s="32"/>
      <c r="Q53" s="7"/>
    </row>
    <row r="54" spans="2:17" ht="14.1" customHeight="1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2"/>
      <c r="L54" s="32"/>
      <c r="M54" s="32"/>
      <c r="N54" s="32"/>
      <c r="O54" s="32"/>
      <c r="P54" s="32"/>
      <c r="Q54" s="7"/>
    </row>
    <row r="55" spans="2:17" ht="14.1" customHeight="1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2"/>
      <c r="L55" s="32"/>
      <c r="M55" s="32"/>
      <c r="N55" s="32"/>
      <c r="O55" s="32"/>
      <c r="P55" s="32"/>
      <c r="Q55" s="7"/>
    </row>
    <row r="56" spans="2:17" ht="14.1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2"/>
      <c r="L56" s="32"/>
      <c r="M56" s="32"/>
      <c r="N56" s="32"/>
      <c r="O56" s="32"/>
      <c r="P56" s="32"/>
      <c r="Q56" s="7"/>
    </row>
    <row r="57" spans="2:17" ht="14.1" customHeight="1" x14ac:dyDescent="0.2">
      <c r="B57" s="35"/>
      <c r="C57" s="35"/>
      <c r="D57" s="35"/>
      <c r="E57" s="35"/>
      <c r="F57" s="35"/>
      <c r="G57" s="35"/>
      <c r="H57" s="35"/>
      <c r="I57" s="35"/>
      <c r="J57" s="35"/>
      <c r="K57" s="32"/>
      <c r="L57" s="32"/>
      <c r="M57" s="32"/>
      <c r="N57" s="32"/>
      <c r="O57" s="32"/>
      <c r="P57" s="32"/>
      <c r="Q57" s="7"/>
    </row>
    <row r="58" spans="2:17" ht="14.1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2"/>
      <c r="L58" s="32"/>
      <c r="M58" s="32"/>
      <c r="N58" s="32"/>
      <c r="O58" s="32"/>
      <c r="P58" s="32"/>
      <c r="Q58" s="7"/>
    </row>
    <row r="59" spans="2:17" ht="14.1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2"/>
      <c r="L59" s="32"/>
      <c r="M59" s="32"/>
      <c r="N59" s="32"/>
      <c r="O59" s="32"/>
      <c r="P59" s="32"/>
      <c r="Q59" s="7"/>
    </row>
    <row r="60" spans="2:17" ht="14.1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2"/>
      <c r="L60" s="32"/>
      <c r="M60" s="32"/>
      <c r="N60" s="32"/>
      <c r="O60" s="32"/>
      <c r="P60" s="32"/>
      <c r="Q60" s="7"/>
    </row>
    <row r="61" spans="2:17" ht="14.1" customHeight="1" x14ac:dyDescent="0.2">
      <c r="B61" s="4"/>
      <c r="C61" s="13"/>
      <c r="D61" s="5"/>
      <c r="E61" s="13"/>
      <c r="F61" s="13"/>
      <c r="G61" s="13"/>
      <c r="H61" s="13"/>
      <c r="I61" s="13"/>
      <c r="J61" s="13"/>
      <c r="K61" s="15"/>
      <c r="L61" s="15"/>
      <c r="M61" s="15"/>
      <c r="N61" s="15"/>
      <c r="O61" s="15"/>
      <c r="P61" s="15"/>
      <c r="Q61" s="15"/>
    </row>
    <row r="62" spans="2:17" ht="14.1" customHeight="1" x14ac:dyDescent="0.2">
      <c r="B62" s="4"/>
      <c r="C62" s="13"/>
      <c r="D62" s="5"/>
      <c r="E62" s="13"/>
      <c r="F62" s="13"/>
      <c r="G62" s="13"/>
      <c r="H62" s="13"/>
      <c r="I62" s="13"/>
      <c r="J62" s="13"/>
      <c r="K62" s="32"/>
      <c r="L62" s="32"/>
      <c r="M62" s="32"/>
      <c r="N62" s="32"/>
      <c r="O62" s="32"/>
      <c r="P62" s="32"/>
      <c r="Q62" s="32"/>
    </row>
    <row r="63" spans="2:17" ht="14.1" customHeight="1" x14ac:dyDescent="0.2">
      <c r="B63" s="4"/>
      <c r="C63" s="13"/>
      <c r="D63" s="5"/>
      <c r="E63" s="13"/>
      <c r="F63" s="13"/>
      <c r="G63" s="13"/>
      <c r="H63" s="13"/>
      <c r="I63" s="13"/>
      <c r="J63" s="13"/>
      <c r="K63" s="32"/>
      <c r="L63" s="32"/>
      <c r="M63" s="32"/>
      <c r="N63" s="32"/>
      <c r="O63" s="32"/>
      <c r="P63" s="32"/>
      <c r="Q63" s="32"/>
    </row>
    <row r="64" spans="2:17" ht="14.1" customHeight="1" x14ac:dyDescent="0.2">
      <c r="B64" s="4"/>
      <c r="C64" s="13"/>
      <c r="D64" s="5"/>
      <c r="E64" s="13"/>
      <c r="F64" s="13"/>
      <c r="G64" s="13"/>
      <c r="H64" s="13"/>
      <c r="I64" s="13"/>
      <c r="J64" s="13"/>
      <c r="K64" s="32"/>
      <c r="L64" s="32"/>
      <c r="M64" s="32"/>
      <c r="N64" s="32"/>
      <c r="O64" s="32"/>
      <c r="P64" s="32"/>
      <c r="Q64" s="32"/>
    </row>
    <row r="65" spans="1:17" ht="14.1" customHeight="1" x14ac:dyDescent="0.2">
      <c r="A65" s="5" t="s">
        <v>147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7" ht="14.1" customHeight="1" x14ac:dyDescent="0.2">
      <c r="B66" s="54" t="s">
        <v>16</v>
      </c>
      <c r="C66" s="54"/>
      <c r="D66" s="54"/>
      <c r="E66" s="54"/>
      <c r="F66" s="54"/>
      <c r="G66" s="54"/>
      <c r="H66" s="54"/>
      <c r="I66" s="54"/>
      <c r="J66" s="13"/>
      <c r="K66" s="56" t="str">
        <f>IFERROR(VLOOKUP($K$15,Blad2!$AA$5:$AZ$100,7,),"")</f>
        <v/>
      </c>
      <c r="L66" s="56"/>
      <c r="M66" s="56"/>
      <c r="N66" s="56"/>
      <c r="O66" s="56"/>
      <c r="P66" s="56"/>
      <c r="Q66" s="56"/>
    </row>
    <row r="67" spans="1:17" ht="14.1" customHeight="1" x14ac:dyDescent="0.2">
      <c r="B67" s="54"/>
      <c r="C67" s="54"/>
      <c r="D67" s="54"/>
      <c r="E67" s="54"/>
      <c r="F67" s="54"/>
      <c r="G67" s="54"/>
      <c r="H67" s="54"/>
      <c r="I67" s="54"/>
      <c r="J67" s="13"/>
      <c r="K67" s="56"/>
      <c r="L67" s="56"/>
      <c r="M67" s="56"/>
      <c r="N67" s="56"/>
      <c r="O67" s="56"/>
      <c r="P67" s="56"/>
      <c r="Q67" s="56"/>
    </row>
    <row r="68" spans="1:17" ht="14.1" customHeight="1" x14ac:dyDescent="0.2">
      <c r="B68" s="8"/>
      <c r="C68" s="8"/>
      <c r="D68" s="8"/>
      <c r="E68" s="8"/>
      <c r="F68" s="8"/>
      <c r="G68" s="8"/>
      <c r="H68" s="8"/>
      <c r="I68" s="8"/>
      <c r="J68" s="13"/>
      <c r="K68" s="7"/>
      <c r="L68" s="7"/>
      <c r="M68" s="7"/>
      <c r="N68" s="7"/>
      <c r="O68" s="7"/>
      <c r="P68" s="7"/>
      <c r="Q68" s="7"/>
    </row>
    <row r="69" spans="1:17" ht="14.1" customHeight="1" x14ac:dyDescent="0.2">
      <c r="B69" s="54" t="s">
        <v>160</v>
      </c>
      <c r="C69" s="54"/>
      <c r="D69" s="54"/>
      <c r="E69" s="54"/>
      <c r="F69" s="54"/>
      <c r="G69" s="54"/>
      <c r="H69" s="54"/>
      <c r="I69" s="54"/>
      <c r="J69" s="13"/>
      <c r="K69" s="16" t="str">
        <f>IFERROR(VLOOKUP($K$15,Blad2!$AA$5:$AZ$100,22,),"")</f>
        <v/>
      </c>
      <c r="L69" s="16"/>
      <c r="M69" s="53" t="str">
        <f>IF(K69="","","kW")</f>
        <v/>
      </c>
      <c r="N69" s="53"/>
      <c r="O69" s="53"/>
      <c r="P69" s="53"/>
      <c r="Q69" s="53"/>
    </row>
    <row r="70" spans="1:17" ht="14.1" customHeight="1" x14ac:dyDescent="0.2">
      <c r="B70" s="54" t="s">
        <v>138</v>
      </c>
      <c r="C70" s="54"/>
      <c r="D70" s="54"/>
      <c r="E70" s="54"/>
      <c r="F70" s="54"/>
      <c r="G70" s="54"/>
      <c r="H70" s="54"/>
      <c r="I70" s="54"/>
      <c r="J70" s="13"/>
      <c r="K70" s="16" t="str">
        <f>IFERROR(VLOOKUP($K$15,Blad2!$AA$5:$AZ$100,5,),"")</f>
        <v/>
      </c>
      <c r="L70" s="16"/>
      <c r="M70" s="53" t="str">
        <f>IF(K70="","","kW")</f>
        <v/>
      </c>
      <c r="N70" s="53"/>
      <c r="O70" s="53"/>
      <c r="P70" s="53"/>
      <c r="Q70" s="53"/>
    </row>
    <row r="71" spans="1:17" ht="14.1" customHeight="1" x14ac:dyDescent="0.2">
      <c r="B71" s="55" t="s">
        <v>17</v>
      </c>
      <c r="C71" s="55"/>
      <c r="D71" s="55"/>
      <c r="E71" s="55"/>
      <c r="F71" s="55"/>
      <c r="G71" s="55"/>
      <c r="H71" s="55"/>
      <c r="I71" s="55"/>
      <c r="J71" s="13"/>
      <c r="K71" s="15" t="str">
        <f>IFERROR(VLOOKUP($K$15,Blad2!$AA$5:$AZ$100,6,),"")</f>
        <v/>
      </c>
      <c r="L71" s="15"/>
      <c r="M71" s="15"/>
      <c r="N71" s="15"/>
      <c r="O71" s="15"/>
      <c r="P71" s="15"/>
      <c r="Q71" s="15"/>
    </row>
    <row r="72" spans="1:17" ht="14.1" customHeight="1" x14ac:dyDescent="0.2">
      <c r="B72" s="55" t="s">
        <v>154</v>
      </c>
      <c r="C72" s="55"/>
      <c r="D72" s="55"/>
      <c r="E72" s="55"/>
      <c r="F72" s="55"/>
      <c r="G72" s="55"/>
      <c r="H72" s="55"/>
      <c r="I72" s="55"/>
      <c r="J72" s="13"/>
      <c r="K72" s="53" t="str">
        <f>IFERROR(VLOOKUP($K$15,Blad2!$AA$5:$AZ$100,23,),"")</f>
        <v/>
      </c>
      <c r="L72" s="53"/>
      <c r="M72" s="53"/>
      <c r="N72" s="53"/>
      <c r="O72" s="53"/>
      <c r="P72" s="53"/>
      <c r="Q72" s="53"/>
    </row>
    <row r="73" spans="1:17" ht="14.1" customHeight="1" x14ac:dyDescent="0.2">
      <c r="B73" s="55" t="s">
        <v>188</v>
      </c>
      <c r="C73" s="55"/>
      <c r="D73" s="55"/>
      <c r="E73" s="55"/>
      <c r="F73" s="34"/>
      <c r="G73" s="34"/>
      <c r="H73" s="34"/>
      <c r="I73" s="34"/>
      <c r="J73" s="13"/>
      <c r="K73" s="32" t="str">
        <f>IFERROR(VLOOKUP($K$15,Blad2!$AA$5:$AZ$100,14,),"")</f>
        <v/>
      </c>
      <c r="L73" s="32"/>
      <c r="M73" s="32"/>
      <c r="N73" s="32"/>
      <c r="O73" s="32"/>
      <c r="P73" s="32"/>
      <c r="Q73" s="32"/>
    </row>
    <row r="74" spans="1:17" ht="14.1" customHeight="1" x14ac:dyDescent="0.2">
      <c r="B74" s="55" t="s">
        <v>189</v>
      </c>
      <c r="C74" s="55"/>
      <c r="D74" s="55"/>
      <c r="E74" s="55"/>
      <c r="F74" s="34"/>
      <c r="G74" s="34"/>
      <c r="H74" s="34"/>
      <c r="I74" s="34"/>
      <c r="J74" s="13"/>
      <c r="K74" s="32" t="str">
        <f>IFERROR(VLOOKUP($K$15,Blad2!$AA$5:$AZ$100,15,),"")</f>
        <v/>
      </c>
      <c r="L74" s="32"/>
      <c r="M74" s="32"/>
      <c r="N74" s="32"/>
      <c r="O74" s="32"/>
      <c r="P74" s="32"/>
      <c r="Q74" s="32"/>
    </row>
    <row r="75" spans="1:17" ht="14.1" customHeight="1" x14ac:dyDescent="0.2">
      <c r="B75" s="54" t="s">
        <v>190</v>
      </c>
      <c r="C75" s="54"/>
      <c r="D75" s="54"/>
      <c r="E75" s="54"/>
      <c r="F75" s="54"/>
      <c r="G75" s="54"/>
      <c r="H75" s="54"/>
      <c r="I75" s="54"/>
      <c r="J75" s="13"/>
      <c r="K75" s="53" t="str">
        <f>IFERROR(VLOOKUP($K$15,Blad2!$AA$5:$AZ$100,24,),"")</f>
        <v/>
      </c>
      <c r="L75" s="53"/>
      <c r="M75" s="53"/>
      <c r="N75" s="53"/>
      <c r="O75" s="53"/>
      <c r="P75" s="53"/>
      <c r="Q75" s="53"/>
    </row>
    <row r="76" spans="1:17" ht="14.1" customHeight="1" x14ac:dyDescent="0.2">
      <c r="B76" s="54"/>
      <c r="C76" s="54"/>
      <c r="D76" s="54"/>
      <c r="E76" s="54"/>
      <c r="F76" s="54"/>
      <c r="G76" s="54"/>
      <c r="H76" s="54"/>
      <c r="I76" s="54"/>
      <c r="J76" s="13"/>
      <c r="K76" s="32"/>
      <c r="L76" s="32"/>
      <c r="M76" s="32"/>
      <c r="N76" s="32"/>
      <c r="O76" s="32"/>
      <c r="P76" s="32"/>
      <c r="Q76" s="32"/>
    </row>
    <row r="77" spans="1:17" ht="14.1" customHeight="1" x14ac:dyDescent="0.2">
      <c r="B77" s="55" t="s">
        <v>155</v>
      </c>
      <c r="C77" s="55"/>
      <c r="D77" s="55"/>
      <c r="E77" s="55"/>
      <c r="F77" s="55"/>
      <c r="G77" s="55"/>
      <c r="H77" s="55"/>
      <c r="I77" s="55"/>
      <c r="J77" s="13"/>
      <c r="K77" s="15" t="str">
        <f>IFERROR(VLOOKUP($K$15,Blad2!$AA$5:$AZ$100,8,),"")</f>
        <v/>
      </c>
      <c r="L77" s="15"/>
      <c r="M77" s="15"/>
      <c r="N77" s="15"/>
      <c r="O77" s="15"/>
      <c r="P77" s="15"/>
      <c r="Q77" s="15"/>
    </row>
    <row r="78" spans="1:17" ht="14.1" customHeight="1" x14ac:dyDescent="0.2">
      <c r="B78" s="55" t="s">
        <v>156</v>
      </c>
      <c r="C78" s="55"/>
      <c r="D78" s="55"/>
      <c r="E78" s="55"/>
      <c r="F78" s="55"/>
      <c r="G78" s="55"/>
      <c r="H78" s="55"/>
      <c r="I78" s="55"/>
      <c r="J78" s="13"/>
      <c r="K78" s="15" t="str">
        <f>IFERROR(VLOOKUP($K$15,Blad2!$AA$5:$AZ$100,9,),"")</f>
        <v/>
      </c>
      <c r="L78" s="15"/>
      <c r="M78" s="15"/>
      <c r="N78" s="15"/>
      <c r="O78" s="15"/>
      <c r="P78" s="15"/>
      <c r="Q78" s="15"/>
    </row>
    <row r="79" spans="1:17" ht="14.1" customHeight="1" x14ac:dyDescent="0.2">
      <c r="B79" s="55" t="s">
        <v>157</v>
      </c>
      <c r="C79" s="55"/>
      <c r="D79" s="55"/>
      <c r="E79" s="55"/>
      <c r="F79" s="55"/>
      <c r="G79" s="55"/>
      <c r="H79" s="55"/>
      <c r="I79" s="55"/>
      <c r="J79" s="13"/>
      <c r="K79" s="15" t="str">
        <f>IFERROR(VLOOKUP($K$15,Blad2!$AA$5:$AZ$100,10,),"")</f>
        <v/>
      </c>
      <c r="L79" s="15"/>
      <c r="M79" s="15"/>
      <c r="N79" s="15"/>
      <c r="O79" s="15"/>
      <c r="P79" s="15"/>
      <c r="Q79" s="15"/>
    </row>
    <row r="80" spans="1:17" ht="14.1" customHeight="1" x14ac:dyDescent="0.2">
      <c r="B80" s="55" t="s">
        <v>158</v>
      </c>
      <c r="C80" s="55"/>
      <c r="D80" s="55"/>
      <c r="E80" s="55"/>
      <c r="F80" s="55"/>
      <c r="G80" s="55"/>
      <c r="H80" s="55"/>
      <c r="I80" s="55"/>
      <c r="J80" s="13"/>
      <c r="K80" s="53" t="str">
        <f>IFERROR(VLOOKUP($K$15,Blad2!$AA$5:$AZ$100,11,),"")</f>
        <v/>
      </c>
      <c r="L80" s="53"/>
      <c r="M80" s="53"/>
      <c r="N80" s="53"/>
      <c r="O80" s="53"/>
      <c r="P80" s="53"/>
      <c r="Q80" s="53"/>
    </row>
    <row r="81" spans="1:17" ht="14.1" customHeight="1" x14ac:dyDescent="0.2">
      <c r="B81" s="55" t="s">
        <v>146</v>
      </c>
      <c r="C81" s="55"/>
      <c r="D81" s="55"/>
      <c r="E81" s="55"/>
      <c r="F81" s="55"/>
      <c r="G81" s="55"/>
      <c r="H81" s="55"/>
      <c r="I81" s="55"/>
      <c r="J81" s="55"/>
      <c r="K81" s="15" t="str">
        <f>IFERROR(VLOOKUP($K$15,Blad2!$AA$5:$AZ$100,12,),"")</f>
        <v/>
      </c>
      <c r="L81" s="15"/>
      <c r="M81" s="15"/>
      <c r="N81" s="15"/>
      <c r="O81" s="15"/>
      <c r="P81" s="15"/>
      <c r="Q81" s="15"/>
    </row>
    <row r="82" spans="1:17" ht="14.1" customHeight="1" x14ac:dyDescent="0.2">
      <c r="B82" s="54" t="s">
        <v>159</v>
      </c>
      <c r="C82" s="54"/>
      <c r="D82" s="54"/>
      <c r="E82" s="54"/>
      <c r="F82" s="54"/>
      <c r="G82" s="54"/>
      <c r="H82" s="54"/>
      <c r="I82" s="54"/>
      <c r="J82" s="34"/>
      <c r="K82" s="36"/>
      <c r="L82" s="32"/>
      <c r="M82" s="32"/>
      <c r="N82" s="32"/>
      <c r="O82" s="32"/>
      <c r="P82" s="32"/>
      <c r="Q82" s="32"/>
    </row>
    <row r="83" spans="1:17" ht="14.1" customHeight="1" x14ac:dyDescent="0.2">
      <c r="B83" s="54"/>
      <c r="C83" s="54"/>
      <c r="D83" s="54"/>
      <c r="E83" s="54"/>
      <c r="F83" s="54"/>
      <c r="G83" s="54"/>
      <c r="H83" s="54"/>
      <c r="I83" s="54"/>
      <c r="J83" s="34"/>
      <c r="K83" s="36" t="str">
        <f>IFERROR(VLOOKUP($K$15,Blad2!$AA$5:$AZ$100,13,),"")</f>
        <v/>
      </c>
      <c r="L83" s="32"/>
      <c r="M83" s="32"/>
      <c r="N83" s="32"/>
      <c r="O83" s="32"/>
      <c r="P83" s="32"/>
      <c r="Q83" s="32"/>
    </row>
    <row r="84" spans="1:17" ht="14.1" customHeight="1" x14ac:dyDescent="0.2">
      <c r="B84" s="35"/>
      <c r="C84" s="35"/>
      <c r="D84" s="35"/>
      <c r="E84" s="35"/>
      <c r="F84" s="35"/>
      <c r="G84" s="35"/>
      <c r="H84" s="35"/>
      <c r="I84" s="35"/>
      <c r="J84" s="34"/>
      <c r="K84" s="32"/>
      <c r="L84" s="32"/>
      <c r="M84" s="32"/>
      <c r="N84" s="32"/>
      <c r="O84" s="32"/>
      <c r="P84" s="32"/>
      <c r="Q84" s="32"/>
    </row>
    <row r="85" spans="1:17" ht="14.1" customHeight="1" x14ac:dyDescent="0.2">
      <c r="A85" s="62" t="s">
        <v>196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43"/>
      <c r="P85" s="32"/>
      <c r="Q85" s="32"/>
    </row>
    <row r="86" spans="1:17" ht="14.1" customHeight="1" x14ac:dyDescent="0.2">
      <c r="A86" s="41" t="s">
        <v>197</v>
      </c>
      <c r="B86" s="42"/>
      <c r="C86" s="42"/>
      <c r="D86" s="42"/>
      <c r="E86" s="42"/>
      <c r="F86" s="42"/>
      <c r="G86" s="42"/>
      <c r="H86" s="42"/>
      <c r="I86" s="42"/>
      <c r="J86" s="41"/>
      <c r="K86" s="42"/>
      <c r="L86" s="42"/>
      <c r="M86" s="42"/>
      <c r="N86" s="42"/>
      <c r="O86" s="42"/>
      <c r="P86" s="32"/>
      <c r="Q86" s="32"/>
    </row>
    <row r="87" spans="1:17" ht="14.1" customHeight="1" x14ac:dyDescent="0.2">
      <c r="A87" s="41"/>
      <c r="B87" s="42"/>
      <c r="C87" s="42"/>
      <c r="D87" s="42"/>
      <c r="E87" s="42"/>
      <c r="F87" s="42"/>
      <c r="G87" s="42"/>
      <c r="H87" s="42"/>
      <c r="I87" s="42"/>
      <c r="J87" s="41"/>
      <c r="K87" s="42"/>
      <c r="L87" s="42"/>
      <c r="M87" s="42"/>
      <c r="N87" s="42"/>
      <c r="O87" s="42"/>
      <c r="P87" s="32"/>
      <c r="Q87" s="32"/>
    </row>
    <row r="88" spans="1:17" ht="14.1" customHeight="1" x14ac:dyDescent="0.2">
      <c r="A88" s="31" t="s">
        <v>198</v>
      </c>
      <c r="B88" s="35"/>
      <c r="C88" s="35"/>
      <c r="D88" s="35"/>
      <c r="E88" s="35"/>
      <c r="F88" s="35"/>
      <c r="G88" s="35"/>
      <c r="H88" s="35"/>
      <c r="I88" s="35"/>
      <c r="J88" s="13"/>
      <c r="K88" s="33"/>
      <c r="L88" s="33"/>
      <c r="M88" s="33"/>
      <c r="N88" s="33"/>
      <c r="O88" s="33"/>
      <c r="P88" s="33"/>
      <c r="Q88" s="33"/>
    </row>
    <row r="89" spans="1:17" ht="14.1" customHeight="1" x14ac:dyDescent="0.2">
      <c r="B89" s="54" t="s">
        <v>199</v>
      </c>
      <c r="C89" s="54"/>
      <c r="D89" s="54"/>
      <c r="E89" s="54"/>
      <c r="F89" s="54"/>
      <c r="G89" s="54"/>
      <c r="H89" s="54"/>
      <c r="I89" s="54"/>
      <c r="J89" s="13"/>
      <c r="K89" s="53" t="str">
        <f>IFERROR(VLOOKUP($K$15,Blad2!$AA$5:$AZ$100,25,),"")</f>
        <v/>
      </c>
      <c r="L89" s="53"/>
      <c r="M89" s="53"/>
      <c r="N89" s="53"/>
      <c r="O89" s="53"/>
      <c r="P89" s="53"/>
      <c r="Q89" s="53"/>
    </row>
    <row r="90" spans="1:17" ht="14.1" customHeight="1" x14ac:dyDescent="0.2">
      <c r="B90" s="54" t="s">
        <v>200</v>
      </c>
      <c r="C90" s="54"/>
      <c r="D90" s="54"/>
      <c r="E90" s="54"/>
      <c r="F90" s="54"/>
      <c r="G90" s="54"/>
      <c r="H90" s="54"/>
      <c r="I90" s="54"/>
      <c r="J90" s="13"/>
      <c r="K90" s="53" t="str">
        <f>IFERROR(VLOOKUP($K$15,Blad2!$A$5:$Z$100,5,),"")</f>
        <v/>
      </c>
      <c r="L90" s="53"/>
      <c r="M90" s="53"/>
      <c r="N90" s="53"/>
      <c r="O90" s="53"/>
      <c r="P90" s="53"/>
      <c r="Q90" s="53"/>
    </row>
    <row r="91" spans="1:17" ht="14.1" customHeight="1" x14ac:dyDescent="0.2">
      <c r="B91" s="35"/>
      <c r="C91" s="35"/>
      <c r="D91" s="35"/>
      <c r="E91" s="35"/>
      <c r="F91" s="35"/>
      <c r="G91" s="35"/>
      <c r="H91" s="35"/>
      <c r="I91" s="35"/>
      <c r="J91" s="13"/>
      <c r="K91" s="33"/>
      <c r="L91" s="33"/>
      <c r="M91" s="33"/>
      <c r="N91" s="33"/>
      <c r="O91" s="33"/>
      <c r="P91" s="33"/>
      <c r="Q91" s="33"/>
    </row>
    <row r="92" spans="1:17" ht="14.1" customHeight="1" x14ac:dyDescent="0.2">
      <c r="A92" s="3" t="s">
        <v>201</v>
      </c>
      <c r="B92" s="35"/>
      <c r="C92" s="35"/>
      <c r="D92" s="35"/>
      <c r="E92" s="35"/>
      <c r="F92" s="35"/>
      <c r="G92" s="35"/>
      <c r="H92" s="35"/>
      <c r="I92" s="35"/>
      <c r="J92" s="13"/>
      <c r="K92" s="33"/>
      <c r="L92" s="33"/>
      <c r="M92" s="33"/>
      <c r="N92" s="33"/>
      <c r="O92" s="33"/>
      <c r="P92" s="33"/>
      <c r="Q92" s="33"/>
    </row>
    <row r="93" spans="1:17" ht="14.1" customHeight="1" x14ac:dyDescent="0.2">
      <c r="B93" s="55" t="s">
        <v>142</v>
      </c>
      <c r="C93" s="55"/>
      <c r="D93" s="55"/>
      <c r="E93" s="55"/>
      <c r="F93" s="55"/>
      <c r="G93" s="55"/>
      <c r="H93" s="55"/>
      <c r="I93" s="55"/>
      <c r="J93" s="13"/>
      <c r="K93" s="53" t="str">
        <f>IFERROR(VLOOKUP($K$15,Blad2!$AA$5:$AZ$100,3,),"")</f>
        <v/>
      </c>
      <c r="L93" s="53"/>
      <c r="M93" s="53"/>
      <c r="N93" s="53"/>
      <c r="O93" s="53"/>
      <c r="P93" s="53"/>
      <c r="Q93" s="53"/>
    </row>
    <row r="94" spans="1:17" ht="14.1" customHeight="1" x14ac:dyDescent="0.2">
      <c r="B94" s="54" t="s">
        <v>143</v>
      </c>
      <c r="C94" s="54"/>
      <c r="D94" s="54"/>
      <c r="E94" s="54"/>
      <c r="F94" s="54"/>
      <c r="G94" s="54"/>
      <c r="H94" s="54"/>
      <c r="I94" s="54"/>
      <c r="J94" s="13"/>
      <c r="K94" s="53" t="str">
        <f>IFERROR(VLOOKUP($K$15,Blad2!$AA$5:$AZ$100,4,),"")</f>
        <v/>
      </c>
      <c r="L94" s="53"/>
      <c r="M94" s="53"/>
      <c r="N94" s="53"/>
      <c r="O94" s="53"/>
      <c r="P94" s="53"/>
      <c r="Q94" s="53"/>
    </row>
    <row r="95" spans="1:17" ht="14.1" customHeight="1" x14ac:dyDescent="0.2">
      <c r="B95" s="54"/>
      <c r="C95" s="54"/>
      <c r="D95" s="54"/>
      <c r="E95" s="54"/>
      <c r="F95" s="54"/>
      <c r="G95" s="54"/>
      <c r="H95" s="54"/>
      <c r="I95" s="54"/>
      <c r="J95" s="13"/>
      <c r="K95" s="53"/>
      <c r="L95" s="53"/>
      <c r="M95" s="53"/>
      <c r="N95" s="53"/>
      <c r="O95" s="53"/>
      <c r="P95" s="53"/>
      <c r="Q95" s="53"/>
    </row>
    <row r="96" spans="1:17" ht="14.1" customHeight="1" x14ac:dyDescent="0.2">
      <c r="A96" s="59" t="s">
        <v>202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33"/>
      <c r="M96" s="33"/>
      <c r="N96" s="33"/>
      <c r="O96" s="33"/>
      <c r="P96" s="33"/>
      <c r="Q96" s="33"/>
    </row>
    <row r="97" spans="1:17" ht="14.1" customHeight="1" x14ac:dyDescent="0.2">
      <c r="B97" s="44"/>
      <c r="C97" s="44"/>
      <c r="D97" s="44"/>
      <c r="E97" s="44"/>
      <c r="F97" s="44"/>
      <c r="G97" s="44"/>
      <c r="H97" s="44"/>
      <c r="I97" s="44"/>
      <c r="J97" s="13"/>
      <c r="K97" s="33"/>
      <c r="L97" s="33"/>
      <c r="M97" s="33"/>
      <c r="N97" s="33"/>
      <c r="O97" s="33"/>
      <c r="P97" s="33"/>
      <c r="Q97" s="33"/>
    </row>
    <row r="98" spans="1:17" ht="14.1" customHeight="1" x14ac:dyDescent="0.2">
      <c r="B98" s="54" t="s">
        <v>16</v>
      </c>
      <c r="C98" s="54"/>
      <c r="D98" s="54"/>
      <c r="E98" s="54"/>
      <c r="F98" s="54"/>
      <c r="G98" s="54"/>
      <c r="H98" s="54"/>
      <c r="I98" s="54"/>
      <c r="J98" s="13"/>
      <c r="K98" s="56" t="str">
        <f>IFERROR(VLOOKUP($K$15,Blad2!$AA$5:$AZ$100,7,),"")</f>
        <v/>
      </c>
      <c r="L98" s="56"/>
      <c r="M98" s="56"/>
      <c r="N98" s="56"/>
      <c r="O98" s="56"/>
      <c r="P98" s="56"/>
      <c r="Q98" s="56"/>
    </row>
    <row r="99" spans="1:17" ht="14.1" customHeight="1" x14ac:dyDescent="0.2">
      <c r="B99" s="54"/>
      <c r="C99" s="54"/>
      <c r="D99" s="54"/>
      <c r="E99" s="54"/>
      <c r="F99" s="54"/>
      <c r="G99" s="54"/>
      <c r="H99" s="54"/>
      <c r="I99" s="54"/>
      <c r="J99" s="7"/>
      <c r="K99" s="56"/>
      <c r="L99" s="56"/>
      <c r="M99" s="56"/>
      <c r="N99" s="56"/>
      <c r="O99" s="56"/>
      <c r="P99" s="56"/>
      <c r="Q99" s="56"/>
    </row>
    <row r="100" spans="1:17" ht="14.1" customHeight="1" x14ac:dyDescent="0.2">
      <c r="B100" s="35"/>
      <c r="C100" s="35"/>
      <c r="D100" s="35"/>
      <c r="E100" s="35"/>
      <c r="F100" s="35"/>
      <c r="G100" s="35"/>
      <c r="H100" s="35"/>
      <c r="I100" s="35"/>
      <c r="J100" s="7"/>
      <c r="K100" s="7"/>
      <c r="L100" s="7"/>
      <c r="M100" s="7"/>
      <c r="N100" s="7"/>
      <c r="O100" s="7"/>
      <c r="P100" s="7"/>
      <c r="Q100" s="7"/>
    </row>
    <row r="101" spans="1:17" ht="14.1" customHeight="1" x14ac:dyDescent="0.2">
      <c r="B101" s="55" t="s">
        <v>17</v>
      </c>
      <c r="C101" s="55"/>
      <c r="D101" s="55"/>
      <c r="E101" s="55"/>
      <c r="F101" s="55"/>
      <c r="G101" s="55"/>
      <c r="H101" s="55"/>
      <c r="I101" s="55"/>
      <c r="J101" s="13"/>
      <c r="K101" s="53"/>
      <c r="L101" s="53"/>
      <c r="M101" s="53"/>
      <c r="N101" s="53"/>
      <c r="O101" s="53"/>
      <c r="P101" s="53"/>
      <c r="Q101" s="53"/>
    </row>
    <row r="102" spans="1:17" ht="14.1" customHeight="1" x14ac:dyDescent="0.2">
      <c r="B102" s="55" t="s">
        <v>154</v>
      </c>
      <c r="C102" s="55"/>
      <c r="D102" s="55"/>
      <c r="E102" s="55"/>
      <c r="F102" s="55"/>
      <c r="G102" s="55"/>
      <c r="H102" s="55"/>
      <c r="I102" s="55"/>
      <c r="J102" s="13"/>
      <c r="K102" s="53" t="str">
        <f>IFERROR(VLOOKUP($K$15,Blad2!$AA$5:$AZ$100,23,),"")</f>
        <v/>
      </c>
      <c r="L102" s="53"/>
      <c r="M102" s="53"/>
      <c r="N102" s="53"/>
      <c r="O102" s="53"/>
      <c r="P102" s="53"/>
      <c r="Q102" s="53"/>
    </row>
    <row r="103" spans="1:17" ht="14.1" customHeight="1" x14ac:dyDescent="0.2">
      <c r="A103" s="41"/>
      <c r="B103" s="42"/>
      <c r="C103" s="42"/>
      <c r="D103" s="42"/>
      <c r="E103" s="42"/>
      <c r="F103" s="42"/>
      <c r="G103" s="42"/>
      <c r="H103" s="42"/>
      <c r="I103" s="42"/>
      <c r="J103" s="41"/>
      <c r="K103" s="42"/>
      <c r="L103" s="42"/>
      <c r="M103" s="42"/>
      <c r="N103" s="42"/>
      <c r="O103" s="42"/>
      <c r="P103" s="32"/>
      <c r="Q103" s="32"/>
    </row>
    <row r="104" spans="1:17" ht="14.1" customHeight="1" x14ac:dyDescent="0.2">
      <c r="B104" s="5" t="s">
        <v>171</v>
      </c>
      <c r="C104" s="31"/>
      <c r="D104" s="30"/>
      <c r="E104" s="30"/>
      <c r="F104" s="30"/>
      <c r="G104" s="13"/>
      <c r="H104" s="13"/>
      <c r="I104" s="13"/>
      <c r="J104" s="13"/>
      <c r="K104" s="13"/>
      <c r="L104" s="13"/>
      <c r="Q104" s="32"/>
    </row>
    <row r="105" spans="1:17" ht="14.1" customHeight="1" x14ac:dyDescent="0.2">
      <c r="B105" s="4"/>
      <c r="C105" s="4"/>
      <c r="D105" s="13"/>
      <c r="E105" s="13"/>
      <c r="F105" s="13"/>
      <c r="G105" s="13"/>
      <c r="H105" s="13"/>
      <c r="I105" s="13"/>
      <c r="J105" s="13"/>
      <c r="K105" s="13"/>
      <c r="L105" s="13"/>
      <c r="Q105" s="32"/>
    </row>
    <row r="106" spans="1:17" ht="14.1" customHeight="1" x14ac:dyDescent="0.2">
      <c r="B106" s="4" t="s">
        <v>172</v>
      </c>
      <c r="C106" s="4"/>
      <c r="D106" s="13"/>
      <c r="E106" s="13"/>
      <c r="F106" s="13"/>
      <c r="G106" s="13"/>
      <c r="H106" s="13"/>
      <c r="I106" s="13"/>
      <c r="J106" s="13"/>
      <c r="K106" s="53" t="str">
        <f>IFERROR(VLOOKUP($K$15,Blad2!$AA$5:$AZ$100,16,),"")</f>
        <v/>
      </c>
      <c r="L106" s="53"/>
      <c r="Q106" s="32"/>
    </row>
    <row r="107" spans="1:17" ht="14.1" customHeight="1" x14ac:dyDescent="0.2">
      <c r="B107" s="4" t="s">
        <v>173</v>
      </c>
      <c r="C107" s="4"/>
      <c r="D107" s="13"/>
      <c r="E107" s="13"/>
      <c r="F107" s="13"/>
      <c r="G107" s="13"/>
      <c r="H107" s="13"/>
      <c r="I107" s="13"/>
      <c r="J107" s="13"/>
      <c r="K107" s="53" t="str">
        <f>IFERROR(VLOOKUP($K$15,Blad2!$AA$5:$AZ$100,17,),"")</f>
        <v/>
      </c>
      <c r="L107" s="53"/>
      <c r="Q107" s="32"/>
    </row>
    <row r="108" spans="1:17" ht="14.1" customHeight="1" x14ac:dyDescent="0.2">
      <c r="B108" s="4" t="s">
        <v>174</v>
      </c>
      <c r="C108" s="4"/>
      <c r="D108" s="13"/>
      <c r="E108" s="13"/>
      <c r="F108" s="13"/>
      <c r="G108" s="13"/>
      <c r="H108" s="13"/>
      <c r="I108" s="13"/>
      <c r="J108" s="13"/>
      <c r="K108" s="56" t="str">
        <f>IFERROR(VLOOKUP($K$15,Blad2!$AA$5:$AZ$100,18,),"")</f>
        <v/>
      </c>
      <c r="L108" s="56"/>
      <c r="M108" s="56"/>
      <c r="N108" s="56"/>
      <c r="O108" s="56"/>
      <c r="P108" s="56"/>
      <c r="Q108" s="56"/>
    </row>
    <row r="109" spans="1:17" ht="14.1" customHeight="1" x14ac:dyDescent="0.2">
      <c r="B109" s="4"/>
      <c r="C109" s="4"/>
      <c r="D109" s="13"/>
      <c r="E109" s="13"/>
      <c r="F109" s="13"/>
      <c r="G109" s="13"/>
      <c r="H109" s="13"/>
      <c r="I109" s="13"/>
      <c r="J109" s="13"/>
      <c r="K109" s="56"/>
      <c r="L109" s="56"/>
      <c r="M109" s="56"/>
      <c r="N109" s="56"/>
      <c r="O109" s="56"/>
      <c r="P109" s="56"/>
      <c r="Q109" s="56"/>
    </row>
    <row r="110" spans="1:17" ht="14.1" customHeight="1" x14ac:dyDescent="0.2">
      <c r="B110" s="4" t="s">
        <v>175</v>
      </c>
      <c r="C110" s="4"/>
      <c r="D110" s="13"/>
      <c r="E110" s="13"/>
      <c r="F110" s="13"/>
      <c r="G110" s="13"/>
      <c r="H110" s="13"/>
      <c r="I110" s="13"/>
      <c r="J110" s="13"/>
      <c r="K110" s="53" t="str">
        <f>IFERROR(VLOOKUP($K$15,Blad2!$AA$5:$AZ$100,19,),"")</f>
        <v/>
      </c>
      <c r="L110" s="53"/>
      <c r="Q110" s="32"/>
    </row>
    <row r="111" spans="1:17" ht="14.1" customHeight="1" x14ac:dyDescent="0.2">
      <c r="B111" s="4" t="s">
        <v>176</v>
      </c>
      <c r="C111" s="4"/>
      <c r="K111" s="53" t="str">
        <f>IFERROR(VLOOKUP($K$15,Blad2!$AA$5:$AZ$100,20,),"")</f>
        <v/>
      </c>
      <c r="L111" s="53"/>
      <c r="Q111" s="32"/>
    </row>
    <row r="112" spans="1:17" ht="14.1" customHeight="1" x14ac:dyDescent="0.2">
      <c r="B112" s="35"/>
      <c r="C112" s="35"/>
      <c r="D112" s="35"/>
      <c r="E112" s="35"/>
      <c r="F112" s="35"/>
      <c r="G112" s="35"/>
      <c r="H112" s="35"/>
      <c r="I112" s="35"/>
      <c r="J112" s="34"/>
      <c r="K112" s="32"/>
      <c r="L112" s="32"/>
      <c r="M112" s="32"/>
      <c r="N112" s="32"/>
      <c r="O112" s="32"/>
      <c r="P112" s="32"/>
      <c r="Q112" s="32"/>
    </row>
    <row r="113" spans="2:17" ht="14.1" customHeight="1" x14ac:dyDescent="0.2">
      <c r="B113" s="35"/>
      <c r="C113" s="35"/>
      <c r="D113" s="35"/>
      <c r="E113" s="35"/>
      <c r="F113" s="35"/>
      <c r="G113" s="35"/>
      <c r="H113" s="35"/>
      <c r="I113" s="35"/>
      <c r="J113" s="34"/>
      <c r="K113" s="32"/>
      <c r="L113" s="32"/>
      <c r="M113" s="32"/>
      <c r="N113" s="32"/>
      <c r="O113" s="32"/>
      <c r="P113" s="32"/>
      <c r="Q113" s="32"/>
    </row>
    <row r="114" spans="2:17" ht="14.1" customHeight="1" x14ac:dyDescent="0.2">
      <c r="B114" s="35"/>
      <c r="C114" s="35"/>
      <c r="D114" s="35"/>
      <c r="E114" s="35"/>
      <c r="F114" s="35"/>
      <c r="G114" s="35"/>
      <c r="H114" s="35"/>
      <c r="I114" s="35"/>
      <c r="J114" s="34"/>
      <c r="K114" s="32"/>
      <c r="L114" s="32"/>
      <c r="M114" s="32"/>
      <c r="N114" s="32"/>
      <c r="O114" s="32"/>
      <c r="P114" s="32"/>
      <c r="Q114" s="32"/>
    </row>
    <row r="115" spans="2:17" ht="14.1" customHeight="1" x14ac:dyDescent="0.2">
      <c r="B115" s="35"/>
      <c r="C115" s="35"/>
      <c r="D115" s="35"/>
      <c r="E115" s="35"/>
      <c r="F115" s="35"/>
      <c r="G115" s="35"/>
      <c r="H115" s="35"/>
      <c r="I115" s="35"/>
      <c r="J115" s="34"/>
      <c r="K115" s="32"/>
      <c r="L115" s="32"/>
      <c r="M115" s="32"/>
      <c r="N115" s="32"/>
      <c r="O115" s="32"/>
      <c r="P115" s="32"/>
      <c r="Q115" s="32"/>
    </row>
    <row r="116" spans="2:17" ht="14.1" customHeight="1" x14ac:dyDescent="0.2">
      <c r="B116" s="35"/>
      <c r="C116" s="35"/>
      <c r="D116" s="35"/>
      <c r="E116" s="35"/>
      <c r="F116" s="35"/>
      <c r="G116" s="35"/>
      <c r="H116" s="35"/>
      <c r="I116" s="35"/>
      <c r="J116" s="34"/>
      <c r="K116" s="32"/>
      <c r="L116" s="32"/>
      <c r="M116" s="32"/>
      <c r="N116" s="32"/>
      <c r="O116" s="32"/>
      <c r="P116" s="32"/>
      <c r="Q116" s="32"/>
    </row>
    <row r="117" spans="2:17" ht="14.1" customHeight="1" x14ac:dyDescent="0.2">
      <c r="B117" s="54"/>
      <c r="C117" s="54"/>
      <c r="D117" s="54"/>
      <c r="E117" s="54"/>
      <c r="F117" s="54"/>
      <c r="G117" s="54"/>
      <c r="H117" s="54"/>
      <c r="I117" s="54"/>
      <c r="J117" s="13"/>
      <c r="L117" s="15"/>
      <c r="M117" s="15"/>
      <c r="N117" s="15"/>
      <c r="O117" s="15"/>
      <c r="P117" s="15"/>
      <c r="Q117" s="15"/>
    </row>
    <row r="118" spans="2:17" ht="14.1" customHeight="1" x14ac:dyDescent="0.2">
      <c r="B118" s="54"/>
      <c r="C118" s="54"/>
      <c r="D118" s="54"/>
      <c r="E118" s="54"/>
      <c r="F118" s="54"/>
      <c r="G118" s="54"/>
      <c r="H118" s="54"/>
      <c r="I118" s="54"/>
      <c r="J118" s="13"/>
      <c r="K118" s="56"/>
      <c r="L118" s="56"/>
      <c r="M118" s="56"/>
      <c r="N118" s="56"/>
      <c r="O118" s="56"/>
      <c r="P118" s="56"/>
      <c r="Q118" s="56"/>
    </row>
    <row r="119" spans="2:17" hidden="1" x14ac:dyDescent="0.2"/>
    <row r="120" spans="2:17" hidden="1" x14ac:dyDescent="0.2"/>
    <row r="121" spans="2:17" hidden="1" x14ac:dyDescent="0.2"/>
    <row r="122" spans="2:17" hidden="1" x14ac:dyDescent="0.2"/>
    <row r="123" spans="2:17" hidden="1" x14ac:dyDescent="0.2"/>
    <row r="124" spans="2:17" hidden="1" x14ac:dyDescent="0.2"/>
    <row r="125" spans="2:17" hidden="1" x14ac:dyDescent="0.2"/>
    <row r="126" spans="2:17" hidden="1" x14ac:dyDescent="0.2"/>
    <row r="127" spans="2:17" hidden="1" x14ac:dyDescent="0.2"/>
    <row r="128" spans="2:17" hidden="1" x14ac:dyDescent="0.2"/>
    <row r="129" hidden="1" x14ac:dyDescent="0.2"/>
    <row r="130" hidden="1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</sheetData>
  <sheetProtection password="95D2" sheet="1" objects="1" scenarios="1"/>
  <mergeCells count="100">
    <mergeCell ref="B82:I83"/>
    <mergeCell ref="B73:E73"/>
    <mergeCell ref="B74:E74"/>
    <mergeCell ref="B75:I76"/>
    <mergeCell ref="K31:L31"/>
    <mergeCell ref="K32:L32"/>
    <mergeCell ref="K98:Q99"/>
    <mergeCell ref="B71:I71"/>
    <mergeCell ref="B29:I29"/>
    <mergeCell ref="A40:Q40"/>
    <mergeCell ref="B41:I42"/>
    <mergeCell ref="A48:N48"/>
    <mergeCell ref="B50:J51"/>
    <mergeCell ref="K49:P49"/>
    <mergeCell ref="K42:P42"/>
    <mergeCell ref="B94:I95"/>
    <mergeCell ref="K95:Q95"/>
    <mergeCell ref="A85:N85"/>
    <mergeCell ref="B89:I89"/>
    <mergeCell ref="K89:Q89"/>
    <mergeCell ref="B90:I90"/>
    <mergeCell ref="K90:Q90"/>
    <mergeCell ref="B22:I23"/>
    <mergeCell ref="B70:I70"/>
    <mergeCell ref="B35:J36"/>
    <mergeCell ref="B69:I69"/>
    <mergeCell ref="K18:Q18"/>
    <mergeCell ref="B33:I34"/>
    <mergeCell ref="K27:L27"/>
    <mergeCell ref="B26:I26"/>
    <mergeCell ref="M29:Q29"/>
    <mergeCell ref="M27:Q27"/>
    <mergeCell ref="M32:Q32"/>
    <mergeCell ref="M69:Q69"/>
    <mergeCell ref="M70:Q70"/>
    <mergeCell ref="M31:Q31"/>
    <mergeCell ref="M30:Q30"/>
    <mergeCell ref="B117:I118"/>
    <mergeCell ref="B72:I72"/>
    <mergeCell ref="B77:I77"/>
    <mergeCell ref="B78:I78"/>
    <mergeCell ref="B79:I79"/>
    <mergeCell ref="B80:I80"/>
    <mergeCell ref="B81:J81"/>
    <mergeCell ref="B98:I99"/>
    <mergeCell ref="B101:I101"/>
    <mergeCell ref="B102:I102"/>
    <mergeCell ref="A96:K96"/>
    <mergeCell ref="K94:Q94"/>
    <mergeCell ref="B93:I93"/>
    <mergeCell ref="K93:Q93"/>
    <mergeCell ref="K101:Q101"/>
    <mergeCell ref="K102:Q102"/>
    <mergeCell ref="A9:Q11"/>
    <mergeCell ref="K15:Q15"/>
    <mergeCell ref="A12:P12"/>
    <mergeCell ref="K17:Q17"/>
    <mergeCell ref="K21:Q21"/>
    <mergeCell ref="K19:Q19"/>
    <mergeCell ref="K14:Q14"/>
    <mergeCell ref="K16:Q16"/>
    <mergeCell ref="B14:I14"/>
    <mergeCell ref="B15:I15"/>
    <mergeCell ref="B16:I16"/>
    <mergeCell ref="B17:I17"/>
    <mergeCell ref="B18:I18"/>
    <mergeCell ref="B19:I19"/>
    <mergeCell ref="B21:I21"/>
    <mergeCell ref="K22:Q22"/>
    <mergeCell ref="B32:I32"/>
    <mergeCell ref="B31:I31"/>
    <mergeCell ref="B27:I27"/>
    <mergeCell ref="K118:Q118"/>
    <mergeCell ref="K33:Q33"/>
    <mergeCell ref="K35:L35"/>
    <mergeCell ref="M35:Q35"/>
    <mergeCell ref="K80:Q80"/>
    <mergeCell ref="K72:Q72"/>
    <mergeCell ref="K51:P51"/>
    <mergeCell ref="K75:Q75"/>
    <mergeCell ref="K66:Q67"/>
    <mergeCell ref="K108:Q109"/>
    <mergeCell ref="K107:L107"/>
    <mergeCell ref="K110:L110"/>
    <mergeCell ref="K111:L111"/>
    <mergeCell ref="K106:L106"/>
    <mergeCell ref="K28:Q28"/>
    <mergeCell ref="B66:I67"/>
    <mergeCell ref="K45:Q45"/>
    <mergeCell ref="K46:L46"/>
    <mergeCell ref="B45:I45"/>
    <mergeCell ref="B46:I46"/>
    <mergeCell ref="B38:I38"/>
    <mergeCell ref="B30:I30"/>
    <mergeCell ref="B28:I28"/>
    <mergeCell ref="B37:J37"/>
    <mergeCell ref="K38:L38"/>
    <mergeCell ref="M38:Q38"/>
    <mergeCell ref="K29:L29"/>
    <mergeCell ref="K30:L30"/>
  </mergeCells>
  <conditionalFormatting sqref="K15">
    <cfRule type="cellIs" dxfId="59" priority="47" operator="equal">
      <formula>""</formula>
    </cfRule>
    <cfRule type="cellIs" dxfId="58" priority="49" operator="equal">
      <formula>"Selecteer hier uw warmtepomp"</formula>
    </cfRule>
  </conditionalFormatting>
  <conditionalFormatting sqref="K14:Q14 K16:Q18 K28:Q28 K45:Q45 K71:Q71 K66 K61:Q64 K46:K47 M46:Q47 K36:Q37 K35 M35 K27 K80 K77:Q79 K38:K39 O48:Q48 Q49:Q60 L117:Q117 K112:Q116 Q104:Q107 K72:K74 K76 P85:Q87 P103:Q103 K81:Q84 Q110:Q111 K33:Q34 K29:K32">
    <cfRule type="cellIs" dxfId="57" priority="45" operator="equal">
      <formula>"Niet van toepassing"</formula>
    </cfRule>
  </conditionalFormatting>
  <conditionalFormatting sqref="R15:Y15">
    <cfRule type="cellIs" dxfId="56" priority="44" operator="equal">
      <formula>"Niet van toepassing"</formula>
    </cfRule>
  </conditionalFormatting>
  <conditionalFormatting sqref="Q1:Q8">
    <cfRule type="cellIs" dxfId="55" priority="43" operator="equal">
      <formula>"Niet van toepassing"</formula>
    </cfRule>
  </conditionalFormatting>
  <conditionalFormatting sqref="K19:Q19">
    <cfRule type="cellIs" dxfId="54" priority="41" operator="equal">
      <formula>"Niet van toepassing"</formula>
    </cfRule>
  </conditionalFormatting>
  <conditionalFormatting sqref="M38:M39">
    <cfRule type="cellIs" dxfId="53" priority="40" operator="equal">
      <formula>"Niet van toepassing"</formula>
    </cfRule>
  </conditionalFormatting>
  <conditionalFormatting sqref="K106">
    <cfRule type="cellIs" dxfId="52" priority="39" operator="equal">
      <formula>"Niet van toepassing"</formula>
    </cfRule>
  </conditionalFormatting>
  <conditionalFormatting sqref="K107">
    <cfRule type="cellIs" dxfId="51" priority="34" operator="equal">
      <formula>"Niet van toepassing"</formula>
    </cfRule>
  </conditionalFormatting>
  <conditionalFormatting sqref="K108">
    <cfRule type="cellIs" dxfId="50" priority="32" operator="equal">
      <formula>"Niet van toepassing"</formula>
    </cfRule>
  </conditionalFormatting>
  <conditionalFormatting sqref="K110">
    <cfRule type="cellIs" dxfId="49" priority="31" operator="equal">
      <formula>"Niet van toepassing"</formula>
    </cfRule>
  </conditionalFormatting>
  <conditionalFormatting sqref="K111">
    <cfRule type="cellIs" dxfId="48" priority="30" operator="equal">
      <formula>"Niet van toepassing"</formula>
    </cfRule>
  </conditionalFormatting>
  <conditionalFormatting sqref="K51:K60">
    <cfRule type="cellIs" dxfId="47" priority="19" operator="equal">
      <formula>"Niet van toepassing"</formula>
    </cfRule>
  </conditionalFormatting>
  <conditionalFormatting sqref="K41">
    <cfRule type="cellIs" dxfId="46" priority="29" operator="equal">
      <formula>"Niet van toepassing"</formula>
    </cfRule>
  </conditionalFormatting>
  <conditionalFormatting sqref="M41">
    <cfRule type="cellIs" dxfId="45" priority="28" operator="equal">
      <formula>"Niet van toepassing"</formula>
    </cfRule>
  </conditionalFormatting>
  <conditionalFormatting sqref="K42">
    <cfRule type="cellIs" dxfId="44" priority="21" operator="equal">
      <formula>"Niet van toepassing"</formula>
    </cfRule>
  </conditionalFormatting>
  <conditionalFormatting sqref="K49">
    <cfRule type="cellIs" dxfId="43" priority="20" operator="equal">
      <formula>"Niet van toepassing"</formula>
    </cfRule>
  </conditionalFormatting>
  <conditionalFormatting sqref="K75">
    <cfRule type="cellIs" dxfId="42" priority="18" operator="equal">
      <formula>"Niet van toepassing"</formula>
    </cfRule>
  </conditionalFormatting>
  <conditionalFormatting sqref="K89">
    <cfRule type="cellIs" dxfId="41" priority="11" operator="equal">
      <formula>"Niet van toepassing"</formula>
    </cfRule>
  </conditionalFormatting>
  <conditionalFormatting sqref="J99">
    <cfRule type="cellIs" dxfId="40" priority="16" operator="equal">
      <formula>"Niet van toepassing"</formula>
    </cfRule>
  </conditionalFormatting>
  <conditionalFormatting sqref="K90:Q90">
    <cfRule type="cellIs" dxfId="39" priority="10" operator="equal">
      <formula>"Niet van toepassing"</formula>
    </cfRule>
  </conditionalFormatting>
  <conditionalFormatting sqref="K101">
    <cfRule type="cellIs" dxfId="38" priority="13" operator="equal">
      <formula>"Niet van toepassing"</formula>
    </cfRule>
  </conditionalFormatting>
  <conditionalFormatting sqref="K98">
    <cfRule type="cellIs" dxfId="37" priority="9" operator="equal">
      <formula>"Niet van toepassing"</formula>
    </cfRule>
  </conditionalFormatting>
  <conditionalFormatting sqref="K102">
    <cfRule type="cellIs" dxfId="36" priority="8" operator="equal">
      <formula>"Niet van toepassing"</formula>
    </cfRule>
  </conditionalFormatting>
  <conditionalFormatting sqref="M31">
    <cfRule type="cellIs" dxfId="35" priority="7" operator="equal">
      <formula>"Niet van toepassing"</formula>
    </cfRule>
  </conditionalFormatting>
  <conditionalFormatting sqref="M30">
    <cfRule type="cellIs" dxfId="34" priority="6" operator="equal">
      <formula>"Niet van toepassing"</formula>
    </cfRule>
  </conditionalFormatting>
  <conditionalFormatting sqref="M29">
    <cfRule type="cellIs" dxfId="33" priority="5" operator="equal">
      <formula>"Niet van toepassing"</formula>
    </cfRule>
  </conditionalFormatting>
  <conditionalFormatting sqref="M27">
    <cfRule type="cellIs" dxfId="32" priority="4" operator="equal">
      <formula>"Niet van toepassing"</formula>
    </cfRule>
  </conditionalFormatting>
  <conditionalFormatting sqref="M32">
    <cfRule type="cellIs" dxfId="31" priority="3" operator="equal">
      <formula>"Niet van toepassing"</formula>
    </cfRule>
  </conditionalFormatting>
  <conditionalFormatting sqref="M69">
    <cfRule type="cellIs" dxfId="30" priority="2" operator="equal">
      <formula>"Niet van toepassing"</formula>
    </cfRule>
  </conditionalFormatting>
  <conditionalFormatting sqref="M70">
    <cfRule type="cellIs" dxfId="29" priority="1" operator="equal">
      <formula>"Niet van toepassing"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Blad2!$A$4:$A$90</xm:f>
          </x14:formula1>
          <xm:sqref>K15:Q15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BC133"/>
  <sheetViews>
    <sheetView workbookViewId="0">
      <pane xSplit="2" ySplit="3" topLeftCell="AG52" activePane="bottomRight" state="frozen"/>
      <selection pane="topRight" activeCell="B1" sqref="B1"/>
      <selection pane="bottomLeft" activeCell="A5" sqref="A5"/>
      <selection pane="bottomRight" activeCell="AK89" sqref="AK89"/>
    </sheetView>
  </sheetViews>
  <sheetFormatPr defaultRowHeight="12.75" x14ac:dyDescent="0.2"/>
  <cols>
    <col min="1" max="1" width="36.28515625" style="20" customWidth="1"/>
    <col min="2" max="2" width="8.28515625" style="20" customWidth="1"/>
    <col min="3" max="3" width="15" style="20" customWidth="1"/>
    <col min="4" max="4" width="22.85546875" style="20" customWidth="1"/>
    <col min="5" max="5" width="38.5703125" style="20" customWidth="1"/>
    <col min="6" max="6" width="32.5703125" style="20" customWidth="1"/>
    <col min="7" max="7" width="32.42578125" style="20" customWidth="1"/>
    <col min="8" max="8" width="28.28515625" style="20" customWidth="1"/>
    <col min="9" max="9" width="32.42578125" style="20" customWidth="1"/>
    <col min="10" max="10" width="32.5703125" style="20" customWidth="1"/>
    <col min="11" max="11" width="40.28515625" style="20" customWidth="1"/>
    <col min="12" max="12" width="11.42578125" style="20" customWidth="1"/>
    <col min="13" max="13" width="10" style="20" bestFit="1" customWidth="1"/>
    <col min="14" max="14" width="9.28515625" style="20" bestFit="1" customWidth="1"/>
    <col min="15" max="15" width="9.42578125" style="20" bestFit="1" customWidth="1"/>
    <col min="16" max="16" width="9.28515625" style="20" bestFit="1" customWidth="1"/>
    <col min="17" max="17" width="30" style="20" customWidth="1"/>
    <col min="18" max="18" width="33" style="20" customWidth="1"/>
    <col min="19" max="19" width="37.7109375" style="20" customWidth="1"/>
    <col min="20" max="20" width="27" style="20" customWidth="1"/>
    <col min="21" max="21" width="51.5703125" style="21" customWidth="1"/>
    <col min="22" max="22" width="40.85546875" style="20" customWidth="1"/>
    <col min="23" max="23" width="42.140625" style="20" customWidth="1"/>
    <col min="24" max="24" width="38.140625" style="20" customWidth="1"/>
    <col min="25" max="25" width="43.28515625" style="20" customWidth="1"/>
    <col min="26" max="26" width="63.28515625" style="20" customWidth="1"/>
    <col min="27" max="27" width="27" style="20" customWidth="1"/>
    <col min="28" max="28" width="24" style="20" customWidth="1"/>
    <col min="29" max="30" width="40.5703125" style="20" customWidth="1"/>
    <col min="31" max="32" width="32.85546875" style="20" customWidth="1"/>
    <col min="33" max="33" width="67" style="20" customWidth="1"/>
    <col min="34" max="34" width="23.7109375" style="20" customWidth="1"/>
    <col min="35" max="35" width="18.28515625" style="20" customWidth="1"/>
    <col min="36" max="36" width="24.7109375" style="20" customWidth="1"/>
    <col min="37" max="37" width="23.42578125" style="20" customWidth="1"/>
    <col min="38" max="38" width="46.140625" style="20" customWidth="1"/>
    <col min="39" max="39" width="68.7109375" style="20" customWidth="1"/>
    <col min="40" max="40" width="27.7109375" style="20" customWidth="1"/>
    <col min="41" max="41" width="15.85546875" style="20" customWidth="1"/>
    <col min="42" max="42" width="42.140625" style="20" customWidth="1"/>
    <col min="43" max="43" width="22.5703125" style="20" customWidth="1"/>
    <col min="44" max="44" width="42.140625" style="20" customWidth="1"/>
    <col min="45" max="45" width="10.28515625" style="20" customWidth="1"/>
    <col min="46" max="46" width="9.140625" style="20" customWidth="1"/>
    <col min="47" max="47" width="47.42578125" style="20" customWidth="1"/>
    <col min="48" max="48" width="33.28515625" style="20" customWidth="1"/>
    <col min="49" max="49" width="46.42578125" style="20" customWidth="1"/>
    <col min="50" max="50" width="27.140625" style="20" customWidth="1"/>
    <col min="51" max="51" width="26.42578125" style="20" customWidth="1"/>
    <col min="52" max="16384" width="9.140625" style="20"/>
  </cols>
  <sheetData>
    <row r="1" spans="1:55" ht="15" x14ac:dyDescent="0.25">
      <c r="A1" s="17"/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9"/>
      <c r="L1" s="19"/>
      <c r="AO1" s="63"/>
      <c r="AP1" s="63"/>
    </row>
    <row r="2" spans="1:55" s="23" customFormat="1" ht="15" x14ac:dyDescent="0.25">
      <c r="A2" s="22">
        <v>1</v>
      </c>
      <c r="B2" s="22">
        <v>2</v>
      </c>
      <c r="C2" s="23">
        <v>3</v>
      </c>
      <c r="D2" s="22">
        <v>4</v>
      </c>
      <c r="E2" s="23">
        <v>5</v>
      </c>
      <c r="F2" s="22">
        <v>6</v>
      </c>
      <c r="G2" s="22">
        <v>7</v>
      </c>
      <c r="H2" s="22">
        <v>8</v>
      </c>
      <c r="I2" s="23">
        <v>9</v>
      </c>
      <c r="J2" s="22">
        <v>10</v>
      </c>
      <c r="K2" s="23">
        <v>11</v>
      </c>
      <c r="L2" s="22">
        <v>12</v>
      </c>
      <c r="M2" s="23">
        <v>13</v>
      </c>
      <c r="N2" s="22">
        <v>14</v>
      </c>
      <c r="O2" s="23">
        <v>15</v>
      </c>
      <c r="P2" s="22">
        <v>16</v>
      </c>
      <c r="Q2" s="22">
        <v>17</v>
      </c>
      <c r="R2" s="23">
        <v>18</v>
      </c>
      <c r="S2" s="22">
        <v>19</v>
      </c>
      <c r="T2" s="23">
        <v>20</v>
      </c>
      <c r="U2" s="24">
        <v>21</v>
      </c>
      <c r="V2" s="23">
        <v>22</v>
      </c>
      <c r="W2" s="22">
        <v>23</v>
      </c>
      <c r="X2" s="23">
        <v>24</v>
      </c>
      <c r="Y2" s="22">
        <v>25</v>
      </c>
      <c r="Z2" s="23">
        <v>26</v>
      </c>
      <c r="AA2" s="22">
        <v>1</v>
      </c>
      <c r="AB2" s="23">
        <v>2</v>
      </c>
      <c r="AC2" s="22">
        <v>3</v>
      </c>
      <c r="AD2" s="22">
        <v>4</v>
      </c>
      <c r="AE2" s="23">
        <v>5</v>
      </c>
      <c r="AF2" s="22">
        <v>6</v>
      </c>
      <c r="AG2" s="22">
        <v>7</v>
      </c>
      <c r="AH2" s="23">
        <v>8</v>
      </c>
      <c r="AI2" s="22">
        <v>9</v>
      </c>
      <c r="AJ2" s="23">
        <v>10</v>
      </c>
      <c r="AK2" s="22">
        <v>11</v>
      </c>
      <c r="AL2" s="23">
        <v>12</v>
      </c>
      <c r="AM2" s="22">
        <v>13</v>
      </c>
      <c r="AN2" s="23">
        <v>14</v>
      </c>
      <c r="AO2" s="23">
        <v>15</v>
      </c>
      <c r="AP2" s="22">
        <v>16</v>
      </c>
      <c r="AQ2" s="23">
        <v>17</v>
      </c>
      <c r="AR2" s="22">
        <v>18</v>
      </c>
      <c r="AS2" s="23">
        <v>19</v>
      </c>
      <c r="AT2" s="22">
        <v>20</v>
      </c>
      <c r="AU2" s="23">
        <v>21</v>
      </c>
      <c r="AV2" s="23">
        <v>22</v>
      </c>
      <c r="AW2" s="23">
        <v>23</v>
      </c>
      <c r="AX2" s="23">
        <v>24</v>
      </c>
    </row>
    <row r="3" spans="1:55" ht="45" x14ac:dyDescent="0.25">
      <c r="A3" s="25" t="s">
        <v>22</v>
      </c>
      <c r="B3" s="25" t="s">
        <v>21</v>
      </c>
      <c r="C3" s="25" t="s">
        <v>23</v>
      </c>
      <c r="D3" s="25" t="s">
        <v>65</v>
      </c>
      <c r="E3" s="25" t="s">
        <v>63</v>
      </c>
      <c r="F3" s="26" t="s">
        <v>64</v>
      </c>
      <c r="G3" s="25" t="s">
        <v>24</v>
      </c>
      <c r="H3" s="26" t="s">
        <v>66</v>
      </c>
      <c r="I3" s="25" t="s">
        <v>145</v>
      </c>
      <c r="J3" s="25" t="s">
        <v>25</v>
      </c>
      <c r="K3" s="25" t="s">
        <v>26</v>
      </c>
      <c r="L3" s="29" t="s">
        <v>170</v>
      </c>
      <c r="M3" s="25" t="s">
        <v>27</v>
      </c>
      <c r="N3" s="25" t="s">
        <v>28</v>
      </c>
      <c r="O3" s="25" t="s">
        <v>29</v>
      </c>
      <c r="P3" s="25" t="s">
        <v>30</v>
      </c>
      <c r="Q3" s="26" t="s">
        <v>31</v>
      </c>
      <c r="R3" s="19" t="s">
        <v>168</v>
      </c>
      <c r="S3" s="25" t="s">
        <v>32</v>
      </c>
      <c r="T3" s="25" t="s">
        <v>33</v>
      </c>
      <c r="U3" s="27" t="s">
        <v>34</v>
      </c>
      <c r="V3" s="25" t="s">
        <v>35</v>
      </c>
      <c r="W3" s="25" t="s">
        <v>36</v>
      </c>
      <c r="X3" s="25" t="s">
        <v>14</v>
      </c>
      <c r="Y3" s="25" t="s">
        <v>152</v>
      </c>
      <c r="Z3" s="25" t="s">
        <v>37</v>
      </c>
      <c r="AA3" s="25" t="s">
        <v>22</v>
      </c>
      <c r="AB3" s="25" t="s">
        <v>65</v>
      </c>
      <c r="AC3" s="25" t="s">
        <v>38</v>
      </c>
      <c r="AD3" s="26" t="s">
        <v>64</v>
      </c>
      <c r="AE3" s="25" t="s">
        <v>25</v>
      </c>
      <c r="AF3" s="25" t="s">
        <v>40</v>
      </c>
      <c r="AG3" s="25" t="s">
        <v>39</v>
      </c>
      <c r="AH3" s="25" t="s">
        <v>41</v>
      </c>
      <c r="AI3" s="25" t="s">
        <v>42</v>
      </c>
      <c r="AJ3" s="25" t="s">
        <v>43</v>
      </c>
      <c r="AK3" s="25" t="s">
        <v>44</v>
      </c>
      <c r="AL3" s="25" t="s">
        <v>45</v>
      </c>
      <c r="AM3" s="25" t="s">
        <v>46</v>
      </c>
      <c r="AN3" s="37" t="s">
        <v>192</v>
      </c>
      <c r="AO3" s="40" t="s">
        <v>194</v>
      </c>
      <c r="AP3" s="25" t="s">
        <v>47</v>
      </c>
      <c r="AQ3" s="17" t="s">
        <v>48</v>
      </c>
      <c r="AR3" s="17" t="s">
        <v>49</v>
      </c>
      <c r="AS3" s="17" t="s">
        <v>50</v>
      </c>
      <c r="AT3" s="17" t="s">
        <v>19</v>
      </c>
      <c r="AU3" s="17" t="s">
        <v>153</v>
      </c>
      <c r="AV3" s="17" t="s">
        <v>161</v>
      </c>
      <c r="AW3" s="17" t="s">
        <v>162</v>
      </c>
      <c r="AX3" s="17" t="s">
        <v>195</v>
      </c>
      <c r="AY3" s="45" t="s">
        <v>203</v>
      </c>
    </row>
    <row r="4" spans="1:55" ht="15" x14ac:dyDescent="0.25">
      <c r="A4" s="25" t="s">
        <v>60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7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49"/>
      <c r="AL4" s="25"/>
      <c r="AM4" s="39"/>
      <c r="AN4" s="20" t="s">
        <v>61</v>
      </c>
      <c r="AO4" s="20" t="s">
        <v>3</v>
      </c>
      <c r="AP4" s="25"/>
      <c r="AQ4" s="17"/>
      <c r="AR4" s="17"/>
      <c r="AS4" s="17"/>
      <c r="AT4" s="17"/>
    </row>
    <row r="5" spans="1:55" ht="15" customHeight="1" x14ac:dyDescent="0.2">
      <c r="A5" s="20" t="s">
        <v>69</v>
      </c>
      <c r="B5" s="20" t="s">
        <v>68</v>
      </c>
      <c r="C5" s="20" t="s">
        <v>51</v>
      </c>
      <c r="D5" s="20" t="s">
        <v>2</v>
      </c>
      <c r="E5" s="20" t="s">
        <v>3</v>
      </c>
      <c r="F5" s="20" t="s">
        <v>3</v>
      </c>
      <c r="G5" s="20" t="s">
        <v>5</v>
      </c>
      <c r="H5" s="20" t="s">
        <v>67</v>
      </c>
      <c r="I5" s="20" t="s">
        <v>3</v>
      </c>
      <c r="J5" s="20">
        <v>2</v>
      </c>
      <c r="K5" s="20" t="s">
        <v>3</v>
      </c>
      <c r="L5" s="20">
        <v>123</v>
      </c>
      <c r="M5" s="20">
        <v>1.0999999999999999E-2</v>
      </c>
      <c r="N5" s="20">
        <v>5.0999999999999997E-2</v>
      </c>
      <c r="O5" s="20">
        <v>1.0999999999999999E-2</v>
      </c>
      <c r="P5" s="20">
        <v>0.1</v>
      </c>
      <c r="Q5" s="28">
        <v>55</v>
      </c>
      <c r="R5" s="20" t="s">
        <v>169</v>
      </c>
      <c r="S5" s="20" t="s">
        <v>11</v>
      </c>
      <c r="T5" s="28">
        <v>35</v>
      </c>
      <c r="U5" s="21" t="s">
        <v>61</v>
      </c>
      <c r="V5" s="20" t="s">
        <v>11</v>
      </c>
      <c r="W5" s="28">
        <v>7</v>
      </c>
      <c r="X5" s="28">
        <v>8</v>
      </c>
      <c r="Y5" s="20" t="s">
        <v>61</v>
      </c>
      <c r="Z5" s="20" t="s">
        <v>61</v>
      </c>
      <c r="AA5" s="20" t="str">
        <f t="shared" ref="AA5:AA40" si="0">A5</f>
        <v>Compress 3000 AWES 2</v>
      </c>
      <c r="AB5" s="20" t="s">
        <v>2</v>
      </c>
      <c r="AC5" s="20" t="s">
        <v>3</v>
      </c>
      <c r="AD5" s="20" t="s">
        <v>3</v>
      </c>
      <c r="AE5" s="20">
        <v>2</v>
      </c>
      <c r="AF5" s="38" t="s">
        <v>191</v>
      </c>
      <c r="AG5" s="13" t="s">
        <v>52</v>
      </c>
      <c r="AH5" s="20" t="s">
        <v>61</v>
      </c>
      <c r="AI5" s="20" t="s">
        <v>61</v>
      </c>
      <c r="AJ5" s="20" t="s">
        <v>61</v>
      </c>
      <c r="AK5" s="50" t="s">
        <v>61</v>
      </c>
      <c r="AL5" s="13" t="s">
        <v>11</v>
      </c>
      <c r="AM5" s="13" t="s">
        <v>3</v>
      </c>
      <c r="AN5" s="20" t="s">
        <v>193</v>
      </c>
      <c r="AO5" s="20" t="s">
        <v>3</v>
      </c>
      <c r="AP5" s="20" t="s">
        <v>11</v>
      </c>
      <c r="AQ5" s="20" t="s">
        <v>53</v>
      </c>
      <c r="AR5" s="20" t="s">
        <v>54</v>
      </c>
      <c r="AS5" s="20" t="s">
        <v>11</v>
      </c>
      <c r="AT5" s="20">
        <v>0.23</v>
      </c>
      <c r="AU5" s="20" t="s">
        <v>3</v>
      </c>
      <c r="AV5" s="20" t="s">
        <v>163</v>
      </c>
      <c r="AW5" s="38" t="s">
        <v>191</v>
      </c>
      <c r="AX5" s="20" t="s">
        <v>193</v>
      </c>
      <c r="AY5" s="38" t="s">
        <v>204</v>
      </c>
      <c r="AZ5" s="38"/>
      <c r="BA5" s="38"/>
      <c r="BB5" s="38"/>
      <c r="BC5" s="38"/>
    </row>
    <row r="6" spans="1:55" x14ac:dyDescent="0.2">
      <c r="A6" s="20" t="s">
        <v>70</v>
      </c>
      <c r="B6" s="20" t="s">
        <v>68</v>
      </c>
      <c r="C6" s="20" t="s">
        <v>51</v>
      </c>
      <c r="D6" s="20" t="s">
        <v>2</v>
      </c>
      <c r="E6" s="20" t="s">
        <v>3</v>
      </c>
      <c r="F6" s="20" t="s">
        <v>3</v>
      </c>
      <c r="G6" s="20" t="s">
        <v>5</v>
      </c>
      <c r="H6" s="20" t="s">
        <v>67</v>
      </c>
      <c r="I6" s="20" t="s">
        <v>3</v>
      </c>
      <c r="J6" s="20">
        <v>4</v>
      </c>
      <c r="K6" s="20" t="s">
        <v>3</v>
      </c>
      <c r="L6" s="20">
        <v>124</v>
      </c>
      <c r="M6" s="20">
        <v>1.7000000000000001E-2</v>
      </c>
      <c r="N6" s="20">
        <v>0</v>
      </c>
      <c r="O6" s="20">
        <v>1.7000000000000001E-2</v>
      </c>
      <c r="P6" s="20">
        <v>1.6E-2</v>
      </c>
      <c r="Q6" s="28">
        <v>55</v>
      </c>
      <c r="R6" s="20" t="s">
        <v>169</v>
      </c>
      <c r="S6" s="20" t="s">
        <v>11</v>
      </c>
      <c r="T6" s="28">
        <v>35</v>
      </c>
      <c r="U6" s="21" t="s">
        <v>61</v>
      </c>
      <c r="V6" s="20" t="s">
        <v>11</v>
      </c>
      <c r="W6" s="28">
        <v>7</v>
      </c>
      <c r="X6" s="28">
        <v>8</v>
      </c>
      <c r="Y6" s="20" t="s">
        <v>61</v>
      </c>
      <c r="Z6" s="20" t="s">
        <v>61</v>
      </c>
      <c r="AA6" s="20" t="str">
        <f t="shared" si="0"/>
        <v>Compress 3000 AWES 4</v>
      </c>
      <c r="AB6" s="20" t="s">
        <v>2</v>
      </c>
      <c r="AC6" s="20" t="s">
        <v>3</v>
      </c>
      <c r="AD6" s="20" t="s">
        <v>3</v>
      </c>
      <c r="AE6" s="20">
        <v>4</v>
      </c>
      <c r="AF6" s="38" t="s">
        <v>191</v>
      </c>
      <c r="AG6" s="13" t="s">
        <v>52</v>
      </c>
      <c r="AH6" s="20" t="s">
        <v>61</v>
      </c>
      <c r="AI6" s="20" t="s">
        <v>61</v>
      </c>
      <c r="AJ6" s="20" t="s">
        <v>61</v>
      </c>
      <c r="AK6" s="50" t="s">
        <v>61</v>
      </c>
      <c r="AL6" s="13" t="s">
        <v>11</v>
      </c>
      <c r="AM6" s="13" t="s">
        <v>3</v>
      </c>
      <c r="AN6" s="20" t="s">
        <v>193</v>
      </c>
      <c r="AO6" s="20" t="s">
        <v>3</v>
      </c>
      <c r="AP6" s="20" t="s">
        <v>11</v>
      </c>
      <c r="AQ6" s="20" t="s">
        <v>53</v>
      </c>
      <c r="AR6" s="20" t="s">
        <v>54</v>
      </c>
      <c r="AS6" s="20" t="s">
        <v>11</v>
      </c>
      <c r="AT6" s="20">
        <v>0.23</v>
      </c>
      <c r="AU6" s="20" t="s">
        <v>3</v>
      </c>
      <c r="AV6" s="20" t="s">
        <v>163</v>
      </c>
      <c r="AW6" s="38" t="s">
        <v>191</v>
      </c>
      <c r="AX6" s="20" t="s">
        <v>193</v>
      </c>
      <c r="AY6" s="38" t="s">
        <v>204</v>
      </c>
    </row>
    <row r="7" spans="1:55" x14ac:dyDescent="0.2">
      <c r="A7" s="20" t="s">
        <v>148</v>
      </c>
      <c r="B7" s="20" t="s">
        <v>68</v>
      </c>
      <c r="C7" s="20" t="s">
        <v>51</v>
      </c>
      <c r="D7" s="20" t="s">
        <v>2</v>
      </c>
      <c r="E7" s="20" t="s">
        <v>3</v>
      </c>
      <c r="F7" s="20" t="s">
        <v>3</v>
      </c>
      <c r="G7" s="20" t="s">
        <v>5</v>
      </c>
      <c r="H7" s="20" t="s">
        <v>67</v>
      </c>
      <c r="I7" s="20" t="s">
        <v>3</v>
      </c>
      <c r="J7" s="20">
        <v>4</v>
      </c>
      <c r="K7" s="20" t="s">
        <v>3</v>
      </c>
      <c r="L7" s="20">
        <v>124</v>
      </c>
      <c r="M7" s="20">
        <v>1.7000000000000001E-2</v>
      </c>
      <c r="N7" s="20">
        <v>0</v>
      </c>
      <c r="O7" s="20">
        <v>1.7000000000000001E-2</v>
      </c>
      <c r="P7" s="20">
        <v>1.6E-2</v>
      </c>
      <c r="Q7" s="28">
        <v>55</v>
      </c>
      <c r="R7" s="20" t="s">
        <v>169</v>
      </c>
      <c r="S7" s="20" t="s">
        <v>11</v>
      </c>
      <c r="T7" s="28">
        <v>35</v>
      </c>
      <c r="U7" s="21" t="s">
        <v>61</v>
      </c>
      <c r="V7" s="20" t="s">
        <v>11</v>
      </c>
      <c r="W7" s="28">
        <v>7</v>
      </c>
      <c r="X7" s="28">
        <v>8</v>
      </c>
      <c r="Y7" s="20" t="s">
        <v>61</v>
      </c>
      <c r="Z7" s="20" t="s">
        <v>61</v>
      </c>
      <c r="AA7" s="20" t="str">
        <f t="shared" si="0"/>
        <v>Compress 3000 AWES 4 + WH290 LP1 B</v>
      </c>
      <c r="AB7" s="20" t="s">
        <v>2</v>
      </c>
      <c r="AC7" s="20" t="s">
        <v>3</v>
      </c>
      <c r="AD7" s="20" t="s">
        <v>3</v>
      </c>
      <c r="AE7" s="20">
        <v>4</v>
      </c>
      <c r="AF7" s="20" t="s">
        <v>11</v>
      </c>
      <c r="AG7" s="20" t="s">
        <v>56</v>
      </c>
      <c r="AH7" s="20" t="s">
        <v>11</v>
      </c>
      <c r="AI7" s="20" t="s">
        <v>149</v>
      </c>
      <c r="AJ7" s="20" t="s">
        <v>11</v>
      </c>
      <c r="AK7" s="51" t="s">
        <v>220</v>
      </c>
      <c r="AL7" s="20" t="s">
        <v>11</v>
      </c>
      <c r="AM7" s="20" t="s">
        <v>11</v>
      </c>
      <c r="AN7" s="20" t="s">
        <v>61</v>
      </c>
      <c r="AO7" s="20" t="s">
        <v>3</v>
      </c>
      <c r="AP7" s="20" t="s">
        <v>11</v>
      </c>
      <c r="AQ7" s="20" t="s">
        <v>53</v>
      </c>
      <c r="AR7" s="20" t="s">
        <v>54</v>
      </c>
      <c r="AS7" s="20" t="s">
        <v>11</v>
      </c>
      <c r="AT7" s="20">
        <v>0.23</v>
      </c>
      <c r="AU7" s="20" t="s">
        <v>3</v>
      </c>
      <c r="AV7" s="20" t="s">
        <v>163</v>
      </c>
      <c r="AW7" s="20" t="s">
        <v>164</v>
      </c>
      <c r="AX7" s="20" t="s">
        <v>61</v>
      </c>
      <c r="AY7" s="38" t="s">
        <v>204</v>
      </c>
    </row>
    <row r="8" spans="1:55" x14ac:dyDescent="0.2">
      <c r="A8" s="20" t="s">
        <v>71</v>
      </c>
      <c r="B8" s="20" t="s">
        <v>68</v>
      </c>
      <c r="C8" s="20" t="s">
        <v>51</v>
      </c>
      <c r="D8" s="20" t="s">
        <v>2</v>
      </c>
      <c r="E8" s="20" t="s">
        <v>3</v>
      </c>
      <c r="F8" s="20" t="s">
        <v>3</v>
      </c>
      <c r="G8" s="20" t="s">
        <v>5</v>
      </c>
      <c r="H8" s="20" t="s">
        <v>67</v>
      </c>
      <c r="I8" s="20" t="s">
        <v>3</v>
      </c>
      <c r="J8" s="20">
        <v>6</v>
      </c>
      <c r="K8" s="20" t="s">
        <v>3</v>
      </c>
      <c r="L8" s="20">
        <v>123</v>
      </c>
      <c r="M8" s="20">
        <v>1.7000000000000001E-2</v>
      </c>
      <c r="N8" s="20">
        <v>0</v>
      </c>
      <c r="O8" s="20">
        <v>1.7000000000000001E-2</v>
      </c>
      <c r="P8" s="20">
        <v>1.6E-2</v>
      </c>
      <c r="Q8" s="28">
        <v>55</v>
      </c>
      <c r="R8" s="20" t="s">
        <v>169</v>
      </c>
      <c r="S8" s="20" t="s">
        <v>11</v>
      </c>
      <c r="T8" s="28">
        <v>35</v>
      </c>
      <c r="U8" s="21" t="s">
        <v>61</v>
      </c>
      <c r="V8" s="20" t="s">
        <v>11</v>
      </c>
      <c r="W8" s="28">
        <v>7</v>
      </c>
      <c r="X8" s="28">
        <v>8</v>
      </c>
      <c r="Y8" s="20" t="s">
        <v>61</v>
      </c>
      <c r="Z8" s="20" t="s">
        <v>61</v>
      </c>
      <c r="AA8" s="20" t="str">
        <f t="shared" si="0"/>
        <v>Compress 3000 AWES 6</v>
      </c>
      <c r="AB8" s="20" t="s">
        <v>2</v>
      </c>
      <c r="AC8" s="20" t="s">
        <v>3</v>
      </c>
      <c r="AD8" s="20" t="s">
        <v>3</v>
      </c>
      <c r="AE8" s="20">
        <v>6</v>
      </c>
      <c r="AF8" s="38" t="s">
        <v>191</v>
      </c>
      <c r="AG8" s="13" t="s">
        <v>52</v>
      </c>
      <c r="AH8" s="20" t="s">
        <v>61</v>
      </c>
      <c r="AI8" s="20" t="s">
        <v>61</v>
      </c>
      <c r="AJ8" s="20" t="s">
        <v>61</v>
      </c>
      <c r="AK8" s="50" t="s">
        <v>61</v>
      </c>
      <c r="AL8" s="20" t="s">
        <v>11</v>
      </c>
      <c r="AM8" s="13" t="s">
        <v>3</v>
      </c>
      <c r="AN8" s="20" t="s">
        <v>193</v>
      </c>
      <c r="AO8" s="20" t="s">
        <v>3</v>
      </c>
      <c r="AP8" s="20" t="s">
        <v>11</v>
      </c>
      <c r="AQ8" s="20" t="s">
        <v>53</v>
      </c>
      <c r="AR8" s="20" t="s">
        <v>54</v>
      </c>
      <c r="AS8" s="20" t="s">
        <v>11</v>
      </c>
      <c r="AT8" s="20">
        <v>0.23</v>
      </c>
      <c r="AU8" s="20" t="s">
        <v>3</v>
      </c>
      <c r="AV8" s="20" t="s">
        <v>163</v>
      </c>
      <c r="AW8" s="38" t="s">
        <v>191</v>
      </c>
      <c r="AX8" s="20" t="s">
        <v>193</v>
      </c>
      <c r="AY8" s="38" t="s">
        <v>204</v>
      </c>
    </row>
    <row r="9" spans="1:55" x14ac:dyDescent="0.2">
      <c r="A9" s="20" t="s">
        <v>150</v>
      </c>
      <c r="B9" s="20" t="s">
        <v>68</v>
      </c>
      <c r="C9" s="20" t="s">
        <v>51</v>
      </c>
      <c r="D9" s="20" t="s">
        <v>2</v>
      </c>
      <c r="E9" s="20" t="s">
        <v>3</v>
      </c>
      <c r="F9" s="20" t="s">
        <v>3</v>
      </c>
      <c r="G9" s="20" t="s">
        <v>5</v>
      </c>
      <c r="H9" s="20" t="s">
        <v>67</v>
      </c>
      <c r="I9" s="20" t="s">
        <v>3</v>
      </c>
      <c r="J9" s="20">
        <v>6</v>
      </c>
      <c r="K9" s="20" t="s">
        <v>3</v>
      </c>
      <c r="L9" s="20">
        <v>123</v>
      </c>
      <c r="M9" s="20">
        <v>1.7000000000000001E-2</v>
      </c>
      <c r="N9" s="20">
        <v>0</v>
      </c>
      <c r="O9" s="20">
        <v>1.7000000000000001E-2</v>
      </c>
      <c r="P9" s="20">
        <v>1.6E-2</v>
      </c>
      <c r="Q9" s="28">
        <v>55</v>
      </c>
      <c r="R9" s="20" t="s">
        <v>169</v>
      </c>
      <c r="S9" s="20" t="s">
        <v>11</v>
      </c>
      <c r="T9" s="28">
        <v>35</v>
      </c>
      <c r="U9" s="21" t="s">
        <v>61</v>
      </c>
      <c r="V9" s="20" t="s">
        <v>11</v>
      </c>
      <c r="W9" s="28">
        <v>7</v>
      </c>
      <c r="X9" s="28">
        <v>8</v>
      </c>
      <c r="Y9" s="20" t="s">
        <v>61</v>
      </c>
      <c r="Z9" s="20" t="s">
        <v>61</v>
      </c>
      <c r="AA9" s="20" t="str">
        <f t="shared" si="0"/>
        <v>Compress 3000 AWES 6 + WH290 LP1 B</v>
      </c>
      <c r="AB9" s="20" t="s">
        <v>2</v>
      </c>
      <c r="AC9" s="20" t="s">
        <v>3</v>
      </c>
      <c r="AD9" s="20" t="s">
        <v>3</v>
      </c>
      <c r="AE9" s="20">
        <v>6</v>
      </c>
      <c r="AF9" s="20" t="s">
        <v>11</v>
      </c>
      <c r="AG9" s="20" t="s">
        <v>56</v>
      </c>
      <c r="AH9" s="20" t="s">
        <v>11</v>
      </c>
      <c r="AI9" s="20" t="s">
        <v>149</v>
      </c>
      <c r="AJ9" s="20" t="s">
        <v>11</v>
      </c>
      <c r="AK9" s="51" t="s">
        <v>220</v>
      </c>
      <c r="AL9" s="20" t="s">
        <v>11</v>
      </c>
      <c r="AM9" s="13" t="s">
        <v>11</v>
      </c>
      <c r="AN9" s="20" t="s">
        <v>61</v>
      </c>
      <c r="AO9" s="20" t="s">
        <v>3</v>
      </c>
      <c r="AP9" s="20" t="s">
        <v>11</v>
      </c>
      <c r="AQ9" s="20" t="s">
        <v>53</v>
      </c>
      <c r="AR9" s="20" t="s">
        <v>54</v>
      </c>
      <c r="AS9" s="20" t="s">
        <v>11</v>
      </c>
      <c r="AT9" s="20">
        <v>0.23</v>
      </c>
      <c r="AU9" s="20" t="s">
        <v>3</v>
      </c>
      <c r="AV9" s="20" t="s">
        <v>163</v>
      </c>
      <c r="AW9" s="20" t="s">
        <v>164</v>
      </c>
      <c r="AX9" s="20" t="s">
        <v>61</v>
      </c>
      <c r="AY9" s="38" t="s">
        <v>204</v>
      </c>
    </row>
    <row r="10" spans="1:55" x14ac:dyDescent="0.2">
      <c r="A10" s="20" t="s">
        <v>72</v>
      </c>
      <c r="B10" s="20" t="s">
        <v>68</v>
      </c>
      <c r="C10" s="20" t="s">
        <v>51</v>
      </c>
      <c r="D10" s="20" t="s">
        <v>2</v>
      </c>
      <c r="E10" s="20" t="s">
        <v>3</v>
      </c>
      <c r="F10" s="20" t="s">
        <v>3</v>
      </c>
      <c r="G10" s="20" t="s">
        <v>5</v>
      </c>
      <c r="H10" s="20" t="s">
        <v>67</v>
      </c>
      <c r="I10" s="20" t="s">
        <v>3</v>
      </c>
      <c r="J10" s="20">
        <v>8</v>
      </c>
      <c r="K10" s="20" t="s">
        <v>3</v>
      </c>
      <c r="L10" s="20">
        <v>134</v>
      </c>
      <c r="M10" s="20">
        <v>1.2999999999999999E-2</v>
      </c>
      <c r="N10" s="20">
        <v>0</v>
      </c>
      <c r="O10" s="20">
        <v>1.2999999999999999E-2</v>
      </c>
      <c r="P10" s="20">
        <v>1.7000000000000001E-2</v>
      </c>
      <c r="Q10" s="28">
        <v>55</v>
      </c>
      <c r="R10" s="20" t="s">
        <v>169</v>
      </c>
      <c r="S10" s="20" t="s">
        <v>11</v>
      </c>
      <c r="T10" s="28">
        <v>35</v>
      </c>
      <c r="U10" s="21" t="s">
        <v>61</v>
      </c>
      <c r="V10" s="20" t="s">
        <v>11</v>
      </c>
      <c r="W10" s="28">
        <v>7</v>
      </c>
      <c r="X10" s="28">
        <v>8</v>
      </c>
      <c r="Y10" s="20" t="s">
        <v>61</v>
      </c>
      <c r="Z10" s="20" t="s">
        <v>61</v>
      </c>
      <c r="AA10" s="20" t="str">
        <f t="shared" si="0"/>
        <v>Compress 3000 AWES 8</v>
      </c>
      <c r="AB10" s="20" t="s">
        <v>2</v>
      </c>
      <c r="AC10" s="20" t="s">
        <v>3</v>
      </c>
      <c r="AD10" s="20" t="s">
        <v>3</v>
      </c>
      <c r="AE10" s="20">
        <v>8</v>
      </c>
      <c r="AF10" s="38" t="s">
        <v>191</v>
      </c>
      <c r="AG10" s="13" t="s">
        <v>52</v>
      </c>
      <c r="AH10" s="20" t="s">
        <v>61</v>
      </c>
      <c r="AI10" s="20" t="s">
        <v>61</v>
      </c>
      <c r="AJ10" s="20" t="s">
        <v>61</v>
      </c>
      <c r="AK10" s="50" t="s">
        <v>61</v>
      </c>
      <c r="AL10" s="20" t="s">
        <v>11</v>
      </c>
      <c r="AM10" s="13" t="s">
        <v>3</v>
      </c>
      <c r="AN10" s="20" t="s">
        <v>193</v>
      </c>
      <c r="AO10" s="20" t="s">
        <v>3</v>
      </c>
      <c r="AP10" s="20" t="s">
        <v>11</v>
      </c>
      <c r="AQ10" s="20" t="s">
        <v>53</v>
      </c>
      <c r="AR10" s="20" t="s">
        <v>54</v>
      </c>
      <c r="AS10" s="20" t="s">
        <v>11</v>
      </c>
      <c r="AT10" s="20">
        <v>0.23</v>
      </c>
      <c r="AU10" s="20" t="s">
        <v>3</v>
      </c>
      <c r="AV10" s="20" t="s">
        <v>163</v>
      </c>
      <c r="AW10" s="38" t="s">
        <v>191</v>
      </c>
      <c r="AX10" s="20" t="s">
        <v>193</v>
      </c>
      <c r="AY10" s="38" t="s">
        <v>204</v>
      </c>
    </row>
    <row r="11" spans="1:55" x14ac:dyDescent="0.2">
      <c r="A11" s="20" t="s">
        <v>177</v>
      </c>
      <c r="B11" s="20" t="s">
        <v>68</v>
      </c>
      <c r="C11" s="20" t="s">
        <v>51</v>
      </c>
      <c r="D11" s="20" t="s">
        <v>2</v>
      </c>
      <c r="E11" s="20" t="s">
        <v>3</v>
      </c>
      <c r="F11" s="20" t="s">
        <v>3</v>
      </c>
      <c r="G11" s="20" t="s">
        <v>5</v>
      </c>
      <c r="H11" s="20" t="s">
        <v>67</v>
      </c>
      <c r="I11" s="20" t="s">
        <v>3</v>
      </c>
      <c r="J11" s="20">
        <v>8</v>
      </c>
      <c r="K11" s="20" t="s">
        <v>3</v>
      </c>
      <c r="L11" s="20">
        <v>134</v>
      </c>
      <c r="M11" s="20">
        <v>1.2999999999999999E-2</v>
      </c>
      <c r="N11" s="20">
        <v>0</v>
      </c>
      <c r="O11" s="20">
        <v>1.2999999999999999E-2</v>
      </c>
      <c r="P11" s="20">
        <v>1.7000000000000001E-2</v>
      </c>
      <c r="Q11" s="28">
        <v>55</v>
      </c>
      <c r="R11" s="20" t="s">
        <v>169</v>
      </c>
      <c r="S11" s="20" t="s">
        <v>11</v>
      </c>
      <c r="T11" s="28">
        <v>35</v>
      </c>
      <c r="U11" s="21" t="s">
        <v>61</v>
      </c>
      <c r="V11" s="20" t="s">
        <v>11</v>
      </c>
      <c r="W11" s="28">
        <v>7</v>
      </c>
      <c r="X11" s="28">
        <v>8</v>
      </c>
      <c r="Y11" s="20" t="s">
        <v>61</v>
      </c>
      <c r="Z11" s="20" t="s">
        <v>61</v>
      </c>
      <c r="AA11" s="20" t="str">
        <f t="shared" ref="AA11" si="1">A11</f>
        <v>Compress 3000 AWES 8 + HR300</v>
      </c>
      <c r="AB11" s="20" t="s">
        <v>2</v>
      </c>
      <c r="AC11" s="20" t="s">
        <v>3</v>
      </c>
      <c r="AD11" s="20" t="s">
        <v>3</v>
      </c>
      <c r="AE11" s="20">
        <v>8</v>
      </c>
      <c r="AF11" s="20" t="s">
        <v>11</v>
      </c>
      <c r="AG11" s="20" t="s">
        <v>56</v>
      </c>
      <c r="AH11" s="20" t="s">
        <v>178</v>
      </c>
      <c r="AI11" s="20" t="s">
        <v>149</v>
      </c>
      <c r="AJ11" s="20" t="s">
        <v>11</v>
      </c>
      <c r="AK11" s="50" t="s">
        <v>221</v>
      </c>
      <c r="AL11" s="20" t="s">
        <v>11</v>
      </c>
      <c r="AM11" s="20" t="s">
        <v>11</v>
      </c>
      <c r="AN11" s="20" t="s">
        <v>61</v>
      </c>
      <c r="AO11" s="20" t="s">
        <v>3</v>
      </c>
      <c r="AP11" s="20" t="s">
        <v>11</v>
      </c>
      <c r="AQ11" s="20" t="s">
        <v>53</v>
      </c>
      <c r="AR11" s="20" t="s">
        <v>54</v>
      </c>
      <c r="AS11" s="20" t="s">
        <v>11</v>
      </c>
      <c r="AT11" s="20">
        <v>0.23</v>
      </c>
      <c r="AU11" s="20" t="s">
        <v>3</v>
      </c>
      <c r="AV11" s="20" t="s">
        <v>163</v>
      </c>
      <c r="AW11" s="20" t="s">
        <v>164</v>
      </c>
      <c r="AX11" s="20" t="s">
        <v>61</v>
      </c>
      <c r="AY11" s="38" t="s">
        <v>204</v>
      </c>
    </row>
    <row r="12" spans="1:55" x14ac:dyDescent="0.2">
      <c r="A12" s="20" t="s">
        <v>73</v>
      </c>
      <c r="B12" s="20" t="s">
        <v>68</v>
      </c>
      <c r="C12" s="20" t="s">
        <v>51</v>
      </c>
      <c r="D12" s="20" t="s">
        <v>2</v>
      </c>
      <c r="E12" s="20" t="s">
        <v>3</v>
      </c>
      <c r="F12" s="20" t="s">
        <v>3</v>
      </c>
      <c r="G12" s="20" t="s">
        <v>5</v>
      </c>
      <c r="H12" s="20" t="s">
        <v>67</v>
      </c>
      <c r="I12" s="20" t="s">
        <v>3</v>
      </c>
      <c r="J12" s="20">
        <v>11</v>
      </c>
      <c r="K12" s="20" t="s">
        <v>3</v>
      </c>
      <c r="L12" s="20">
        <v>121</v>
      </c>
      <c r="M12" s="20">
        <v>7.0000000000000001E-3</v>
      </c>
      <c r="N12" s="20">
        <v>0</v>
      </c>
      <c r="O12" s="20">
        <v>7.0000000000000001E-3</v>
      </c>
      <c r="P12" s="20">
        <v>3.5000000000000003E-2</v>
      </c>
      <c r="Q12" s="28">
        <v>55</v>
      </c>
      <c r="R12" s="20" t="s">
        <v>169</v>
      </c>
      <c r="S12" s="20" t="s">
        <v>11</v>
      </c>
      <c r="T12" s="28">
        <v>35</v>
      </c>
      <c r="U12" s="21" t="s">
        <v>61</v>
      </c>
      <c r="V12" s="20" t="s">
        <v>11</v>
      </c>
      <c r="W12" s="28">
        <v>7</v>
      </c>
      <c r="X12" s="28">
        <v>8</v>
      </c>
      <c r="Y12" s="20" t="s">
        <v>61</v>
      </c>
      <c r="Z12" s="20" t="s">
        <v>61</v>
      </c>
      <c r="AA12" s="20" t="str">
        <f t="shared" si="0"/>
        <v>Compress 3000 AWES 11s</v>
      </c>
      <c r="AB12" s="20" t="s">
        <v>2</v>
      </c>
      <c r="AC12" s="20" t="s">
        <v>3</v>
      </c>
      <c r="AD12" s="20" t="s">
        <v>3</v>
      </c>
      <c r="AE12" s="20">
        <v>11</v>
      </c>
      <c r="AF12" s="38" t="s">
        <v>191</v>
      </c>
      <c r="AG12" s="13" t="s">
        <v>52</v>
      </c>
      <c r="AH12" s="20" t="s">
        <v>61</v>
      </c>
      <c r="AI12" s="20" t="s">
        <v>61</v>
      </c>
      <c r="AJ12" s="20" t="s">
        <v>61</v>
      </c>
      <c r="AK12" s="50" t="s">
        <v>61</v>
      </c>
      <c r="AL12" s="20" t="s">
        <v>11</v>
      </c>
      <c r="AM12" s="13" t="s">
        <v>3</v>
      </c>
      <c r="AN12" s="20" t="s">
        <v>193</v>
      </c>
      <c r="AO12" s="20" t="s">
        <v>3</v>
      </c>
      <c r="AP12" s="20" t="s">
        <v>11</v>
      </c>
      <c r="AQ12" s="20" t="s">
        <v>55</v>
      </c>
      <c r="AR12" s="20" t="s">
        <v>54</v>
      </c>
      <c r="AS12" s="20" t="s">
        <v>11</v>
      </c>
      <c r="AT12" s="20">
        <v>0.23</v>
      </c>
      <c r="AU12" s="20" t="s">
        <v>3</v>
      </c>
      <c r="AV12" s="20" t="s">
        <v>163</v>
      </c>
      <c r="AW12" s="38" t="s">
        <v>191</v>
      </c>
      <c r="AX12" s="20" t="s">
        <v>193</v>
      </c>
      <c r="AY12" s="38" t="s">
        <v>204</v>
      </c>
    </row>
    <row r="13" spans="1:55" x14ac:dyDescent="0.2">
      <c r="A13" s="20" t="s">
        <v>180</v>
      </c>
      <c r="B13" s="20" t="s">
        <v>68</v>
      </c>
      <c r="C13" s="20" t="s">
        <v>51</v>
      </c>
      <c r="D13" s="20" t="s">
        <v>2</v>
      </c>
      <c r="E13" s="20" t="s">
        <v>3</v>
      </c>
      <c r="F13" s="20" t="s">
        <v>3</v>
      </c>
      <c r="G13" s="20" t="s">
        <v>5</v>
      </c>
      <c r="H13" s="20" t="s">
        <v>67</v>
      </c>
      <c r="I13" s="20" t="s">
        <v>3</v>
      </c>
      <c r="J13" s="20">
        <v>11</v>
      </c>
      <c r="K13" s="20" t="s">
        <v>3</v>
      </c>
      <c r="L13" s="20">
        <v>121</v>
      </c>
      <c r="M13" s="20">
        <v>7.0000000000000001E-3</v>
      </c>
      <c r="N13" s="20">
        <v>0</v>
      </c>
      <c r="O13" s="20">
        <v>7.0000000000000001E-3</v>
      </c>
      <c r="P13" s="20">
        <v>3.5000000000000003E-2</v>
      </c>
      <c r="Q13" s="28">
        <v>55</v>
      </c>
      <c r="R13" s="20" t="s">
        <v>169</v>
      </c>
      <c r="S13" s="20" t="s">
        <v>11</v>
      </c>
      <c r="T13" s="28">
        <v>35</v>
      </c>
      <c r="U13" s="21" t="s">
        <v>61</v>
      </c>
      <c r="V13" s="20" t="s">
        <v>11</v>
      </c>
      <c r="W13" s="28">
        <v>7</v>
      </c>
      <c r="X13" s="28">
        <v>8</v>
      </c>
      <c r="Y13" s="20" t="s">
        <v>61</v>
      </c>
      <c r="Z13" s="20" t="s">
        <v>61</v>
      </c>
      <c r="AA13" s="20" t="str">
        <f t="shared" ref="AA13" si="2">A13</f>
        <v>Compress 3000 AWES 11s + HR300</v>
      </c>
      <c r="AB13" s="20" t="s">
        <v>2</v>
      </c>
      <c r="AC13" s="20" t="s">
        <v>3</v>
      </c>
      <c r="AD13" s="20" t="s">
        <v>3</v>
      </c>
      <c r="AE13" s="20">
        <v>11</v>
      </c>
      <c r="AF13" s="20" t="s">
        <v>11</v>
      </c>
      <c r="AG13" s="20" t="s">
        <v>56</v>
      </c>
      <c r="AH13" s="20" t="s">
        <v>11</v>
      </c>
      <c r="AI13" s="20" t="s">
        <v>149</v>
      </c>
      <c r="AJ13" s="20" t="s">
        <v>11</v>
      </c>
      <c r="AK13" s="50" t="s">
        <v>222</v>
      </c>
      <c r="AL13" s="20" t="s">
        <v>11</v>
      </c>
      <c r="AM13" s="20" t="s">
        <v>11</v>
      </c>
      <c r="AN13" s="20" t="s">
        <v>61</v>
      </c>
      <c r="AO13" s="20" t="s">
        <v>3</v>
      </c>
      <c r="AP13" s="20" t="s">
        <v>11</v>
      </c>
      <c r="AQ13" s="20" t="s">
        <v>55</v>
      </c>
      <c r="AR13" s="20" t="s">
        <v>54</v>
      </c>
      <c r="AS13" s="20" t="s">
        <v>11</v>
      </c>
      <c r="AT13" s="20">
        <v>0.23</v>
      </c>
      <c r="AU13" s="20" t="s">
        <v>3</v>
      </c>
      <c r="AV13" s="20" t="s">
        <v>163</v>
      </c>
      <c r="AW13" s="20" t="s">
        <v>164</v>
      </c>
      <c r="AX13" s="20" t="s">
        <v>61</v>
      </c>
      <c r="AY13" s="38" t="s">
        <v>204</v>
      </c>
    </row>
    <row r="14" spans="1:55" x14ac:dyDescent="0.2">
      <c r="A14" s="20" t="s">
        <v>74</v>
      </c>
      <c r="B14" s="20" t="s">
        <v>68</v>
      </c>
      <c r="C14" s="20" t="s">
        <v>51</v>
      </c>
      <c r="D14" s="20" t="s">
        <v>2</v>
      </c>
      <c r="E14" s="20" t="s">
        <v>3</v>
      </c>
      <c r="F14" s="20" t="s">
        <v>3</v>
      </c>
      <c r="G14" s="20" t="s">
        <v>5</v>
      </c>
      <c r="H14" s="20" t="s">
        <v>67</v>
      </c>
      <c r="I14" s="20" t="s">
        <v>3</v>
      </c>
      <c r="J14" s="20">
        <v>11</v>
      </c>
      <c r="K14" s="20" t="s">
        <v>3</v>
      </c>
      <c r="L14" s="20">
        <v>129</v>
      </c>
      <c r="M14" s="20">
        <v>2.5999999999999999E-2</v>
      </c>
      <c r="N14" s="20">
        <v>0</v>
      </c>
      <c r="O14" s="20">
        <v>2.5999999999999999E-2</v>
      </c>
      <c r="P14" s="20">
        <v>5.2999999999999999E-2</v>
      </c>
      <c r="Q14" s="28">
        <v>55</v>
      </c>
      <c r="R14" s="20" t="s">
        <v>169</v>
      </c>
      <c r="S14" s="20" t="s">
        <v>11</v>
      </c>
      <c r="T14" s="28">
        <v>35</v>
      </c>
      <c r="U14" s="21" t="s">
        <v>61</v>
      </c>
      <c r="V14" s="20" t="s">
        <v>11</v>
      </c>
      <c r="W14" s="28">
        <v>7</v>
      </c>
      <c r="X14" s="28">
        <v>8</v>
      </c>
      <c r="Y14" s="20" t="s">
        <v>61</v>
      </c>
      <c r="Z14" s="20" t="s">
        <v>61</v>
      </c>
      <c r="AA14" s="20" t="str">
        <f t="shared" si="0"/>
        <v>Compress 3000 AWES 11t</v>
      </c>
      <c r="AB14" s="20" t="s">
        <v>2</v>
      </c>
      <c r="AC14" s="20" t="s">
        <v>3</v>
      </c>
      <c r="AD14" s="20" t="s">
        <v>3</v>
      </c>
      <c r="AE14" s="20">
        <v>11</v>
      </c>
      <c r="AF14" s="38" t="s">
        <v>191</v>
      </c>
      <c r="AG14" s="13" t="s">
        <v>52</v>
      </c>
      <c r="AH14" s="20" t="s">
        <v>61</v>
      </c>
      <c r="AI14" s="20" t="s">
        <v>61</v>
      </c>
      <c r="AJ14" s="20" t="s">
        <v>61</v>
      </c>
      <c r="AK14" s="50" t="s">
        <v>61</v>
      </c>
      <c r="AL14" s="20" t="s">
        <v>11</v>
      </c>
      <c r="AM14" s="13" t="s">
        <v>3</v>
      </c>
      <c r="AN14" s="20" t="s">
        <v>193</v>
      </c>
      <c r="AO14" s="20" t="s">
        <v>3</v>
      </c>
      <c r="AP14" s="20" t="s">
        <v>11</v>
      </c>
      <c r="AQ14" s="20" t="s">
        <v>55</v>
      </c>
      <c r="AR14" s="20" t="s">
        <v>54</v>
      </c>
      <c r="AS14" s="20" t="s">
        <v>11</v>
      </c>
      <c r="AT14" s="20">
        <v>0.23</v>
      </c>
      <c r="AU14" s="20" t="s">
        <v>3</v>
      </c>
      <c r="AV14" s="20" t="s">
        <v>163</v>
      </c>
      <c r="AW14" s="38" t="s">
        <v>191</v>
      </c>
      <c r="AX14" s="20" t="s">
        <v>193</v>
      </c>
      <c r="AY14" s="38" t="s">
        <v>204</v>
      </c>
    </row>
    <row r="15" spans="1:55" x14ac:dyDescent="0.2">
      <c r="A15" s="20" t="s">
        <v>75</v>
      </c>
      <c r="B15" s="20" t="s">
        <v>68</v>
      </c>
      <c r="C15" s="20" t="s">
        <v>51</v>
      </c>
      <c r="D15" s="20" t="s">
        <v>2</v>
      </c>
      <c r="E15" s="20" t="s">
        <v>3</v>
      </c>
      <c r="F15" s="20" t="s">
        <v>3</v>
      </c>
      <c r="G15" s="20" t="s">
        <v>5</v>
      </c>
      <c r="H15" s="20" t="s">
        <v>67</v>
      </c>
      <c r="I15" s="20" t="s">
        <v>3</v>
      </c>
      <c r="J15" s="20">
        <v>13</v>
      </c>
      <c r="K15" s="20" t="s">
        <v>3</v>
      </c>
      <c r="L15" s="20">
        <v>136</v>
      </c>
      <c r="M15" s="20">
        <v>7.0000000000000001E-3</v>
      </c>
      <c r="N15" s="20">
        <v>0</v>
      </c>
      <c r="O15" s="20">
        <v>7.0000000000000001E-3</v>
      </c>
      <c r="P15" s="20">
        <v>3.5000000000000003E-2</v>
      </c>
      <c r="Q15" s="28">
        <v>55</v>
      </c>
      <c r="R15" s="20" t="s">
        <v>169</v>
      </c>
      <c r="S15" s="20" t="s">
        <v>11</v>
      </c>
      <c r="T15" s="28">
        <v>35</v>
      </c>
      <c r="U15" s="21" t="s">
        <v>61</v>
      </c>
      <c r="V15" s="20" t="s">
        <v>11</v>
      </c>
      <c r="W15" s="28">
        <v>7</v>
      </c>
      <c r="X15" s="28">
        <v>8</v>
      </c>
      <c r="Y15" s="20" t="s">
        <v>61</v>
      </c>
      <c r="Z15" s="20" t="s">
        <v>61</v>
      </c>
      <c r="AA15" s="20" t="str">
        <f t="shared" si="0"/>
        <v>Compress 3000 AWES 13s</v>
      </c>
      <c r="AB15" s="20" t="s">
        <v>2</v>
      </c>
      <c r="AC15" s="20" t="s">
        <v>3</v>
      </c>
      <c r="AD15" s="20" t="s">
        <v>3</v>
      </c>
      <c r="AE15" s="20">
        <v>13</v>
      </c>
      <c r="AF15" s="38" t="s">
        <v>191</v>
      </c>
      <c r="AG15" s="13" t="s">
        <v>52</v>
      </c>
      <c r="AH15" s="20" t="s">
        <v>61</v>
      </c>
      <c r="AI15" s="20" t="s">
        <v>61</v>
      </c>
      <c r="AJ15" s="20" t="s">
        <v>61</v>
      </c>
      <c r="AK15" s="50" t="s">
        <v>61</v>
      </c>
      <c r="AL15" s="20" t="s">
        <v>11</v>
      </c>
      <c r="AM15" s="13" t="s">
        <v>3</v>
      </c>
      <c r="AN15" s="20" t="s">
        <v>193</v>
      </c>
      <c r="AO15" s="20" t="s">
        <v>3</v>
      </c>
      <c r="AP15" s="20" t="s">
        <v>11</v>
      </c>
      <c r="AQ15" s="20" t="s">
        <v>55</v>
      </c>
      <c r="AR15" s="20" t="s">
        <v>54</v>
      </c>
      <c r="AS15" s="20" t="s">
        <v>11</v>
      </c>
      <c r="AT15" s="20">
        <v>0.23</v>
      </c>
      <c r="AU15" s="20" t="s">
        <v>3</v>
      </c>
      <c r="AV15" s="20" t="s">
        <v>163</v>
      </c>
      <c r="AW15" s="38" t="s">
        <v>191</v>
      </c>
      <c r="AX15" s="20" t="s">
        <v>193</v>
      </c>
      <c r="AY15" s="38" t="s">
        <v>204</v>
      </c>
    </row>
    <row r="16" spans="1:55" x14ac:dyDescent="0.2">
      <c r="A16" s="20" t="s">
        <v>181</v>
      </c>
      <c r="B16" s="20" t="s">
        <v>68</v>
      </c>
      <c r="C16" s="20" t="s">
        <v>51</v>
      </c>
      <c r="D16" s="20" t="s">
        <v>2</v>
      </c>
      <c r="E16" s="20" t="s">
        <v>3</v>
      </c>
      <c r="F16" s="20" t="s">
        <v>3</v>
      </c>
      <c r="G16" s="20" t="s">
        <v>5</v>
      </c>
      <c r="H16" s="20" t="s">
        <v>67</v>
      </c>
      <c r="I16" s="20" t="s">
        <v>3</v>
      </c>
      <c r="J16" s="20">
        <v>13</v>
      </c>
      <c r="K16" s="20" t="s">
        <v>3</v>
      </c>
      <c r="L16" s="20">
        <v>136</v>
      </c>
      <c r="M16" s="20">
        <v>7.0000000000000001E-3</v>
      </c>
      <c r="N16" s="20">
        <v>0</v>
      </c>
      <c r="O16" s="20">
        <v>7.0000000000000001E-3</v>
      </c>
      <c r="P16" s="20">
        <v>3.5000000000000003E-2</v>
      </c>
      <c r="Q16" s="28">
        <v>55</v>
      </c>
      <c r="R16" s="20" t="s">
        <v>169</v>
      </c>
      <c r="S16" s="20" t="s">
        <v>11</v>
      </c>
      <c r="T16" s="28">
        <v>35</v>
      </c>
      <c r="U16" s="21" t="s">
        <v>61</v>
      </c>
      <c r="V16" s="20" t="s">
        <v>11</v>
      </c>
      <c r="W16" s="28">
        <v>7</v>
      </c>
      <c r="X16" s="28">
        <v>8</v>
      </c>
      <c r="Y16" s="20" t="s">
        <v>61</v>
      </c>
      <c r="Z16" s="20" t="s">
        <v>61</v>
      </c>
      <c r="AA16" s="20" t="str">
        <f t="shared" ref="AA16" si="3">A16</f>
        <v>Compress 3000 AWES 13s + HR300</v>
      </c>
      <c r="AB16" s="20" t="s">
        <v>2</v>
      </c>
      <c r="AC16" s="20" t="s">
        <v>3</v>
      </c>
      <c r="AD16" s="20" t="s">
        <v>3</v>
      </c>
      <c r="AE16" s="20">
        <v>13</v>
      </c>
      <c r="AF16" s="20" t="s">
        <v>11</v>
      </c>
      <c r="AG16" s="20" t="s">
        <v>56</v>
      </c>
      <c r="AH16" s="20" t="s">
        <v>11</v>
      </c>
      <c r="AI16" s="20" t="s">
        <v>149</v>
      </c>
      <c r="AJ16" s="20" t="s">
        <v>11</v>
      </c>
      <c r="AK16" s="50" t="s">
        <v>222</v>
      </c>
      <c r="AL16" s="20" t="s">
        <v>11</v>
      </c>
      <c r="AM16" s="20" t="s">
        <v>11</v>
      </c>
      <c r="AN16" s="20" t="s">
        <v>61</v>
      </c>
      <c r="AO16" s="20" t="s">
        <v>3</v>
      </c>
      <c r="AP16" s="20" t="s">
        <v>11</v>
      </c>
      <c r="AQ16" s="20" t="s">
        <v>55</v>
      </c>
      <c r="AR16" s="20" t="s">
        <v>54</v>
      </c>
      <c r="AS16" s="20" t="s">
        <v>11</v>
      </c>
      <c r="AT16" s="20">
        <v>0.23</v>
      </c>
      <c r="AU16" s="20" t="s">
        <v>3</v>
      </c>
      <c r="AV16" s="20" t="s">
        <v>163</v>
      </c>
      <c r="AW16" s="20" t="s">
        <v>164</v>
      </c>
      <c r="AX16" s="20" t="s">
        <v>61</v>
      </c>
      <c r="AY16" s="38" t="s">
        <v>204</v>
      </c>
    </row>
    <row r="17" spans="1:51" x14ac:dyDescent="0.2">
      <c r="A17" s="20" t="s">
        <v>76</v>
      </c>
      <c r="B17" s="20" t="s">
        <v>68</v>
      </c>
      <c r="C17" s="20" t="s">
        <v>51</v>
      </c>
      <c r="D17" s="20" t="s">
        <v>2</v>
      </c>
      <c r="E17" s="20" t="s">
        <v>3</v>
      </c>
      <c r="F17" s="20" t="s">
        <v>3</v>
      </c>
      <c r="G17" s="20" t="s">
        <v>5</v>
      </c>
      <c r="H17" s="20" t="s">
        <v>67</v>
      </c>
      <c r="I17" s="20" t="s">
        <v>3</v>
      </c>
      <c r="J17" s="20">
        <v>13</v>
      </c>
      <c r="K17" s="20" t="s">
        <v>3</v>
      </c>
      <c r="L17" s="20">
        <v>132</v>
      </c>
      <c r="M17" s="20">
        <v>2.5999999999999999E-2</v>
      </c>
      <c r="N17" s="20">
        <v>0</v>
      </c>
      <c r="O17" s="20">
        <v>2.5999999999999999E-2</v>
      </c>
      <c r="P17" s="20">
        <v>5.2999999999999999E-2</v>
      </c>
      <c r="Q17" s="28">
        <v>55</v>
      </c>
      <c r="R17" s="20" t="s">
        <v>169</v>
      </c>
      <c r="S17" s="20" t="s">
        <v>11</v>
      </c>
      <c r="T17" s="28">
        <v>35</v>
      </c>
      <c r="U17" s="21" t="s">
        <v>61</v>
      </c>
      <c r="V17" s="20" t="s">
        <v>11</v>
      </c>
      <c r="W17" s="28">
        <v>7</v>
      </c>
      <c r="X17" s="28">
        <v>8</v>
      </c>
      <c r="Y17" s="20" t="s">
        <v>61</v>
      </c>
      <c r="Z17" s="20" t="s">
        <v>61</v>
      </c>
      <c r="AA17" s="20" t="str">
        <f t="shared" si="0"/>
        <v>Compress 3000 AWES 13t</v>
      </c>
      <c r="AB17" s="20" t="s">
        <v>2</v>
      </c>
      <c r="AC17" s="20" t="s">
        <v>3</v>
      </c>
      <c r="AD17" s="20" t="s">
        <v>3</v>
      </c>
      <c r="AE17" s="20">
        <v>13</v>
      </c>
      <c r="AF17" s="38" t="s">
        <v>191</v>
      </c>
      <c r="AG17" s="13" t="s">
        <v>52</v>
      </c>
      <c r="AH17" s="20" t="s">
        <v>61</v>
      </c>
      <c r="AI17" s="20" t="s">
        <v>61</v>
      </c>
      <c r="AJ17" s="20" t="s">
        <v>61</v>
      </c>
      <c r="AK17" s="50" t="s">
        <v>61</v>
      </c>
      <c r="AL17" s="20" t="s">
        <v>11</v>
      </c>
      <c r="AM17" s="13" t="s">
        <v>3</v>
      </c>
      <c r="AN17" s="20" t="s">
        <v>193</v>
      </c>
      <c r="AO17" s="20" t="s">
        <v>3</v>
      </c>
      <c r="AP17" s="20" t="s">
        <v>11</v>
      </c>
      <c r="AQ17" s="20" t="s">
        <v>55</v>
      </c>
      <c r="AR17" s="20" t="s">
        <v>54</v>
      </c>
      <c r="AS17" s="20" t="s">
        <v>11</v>
      </c>
      <c r="AT17" s="20">
        <v>0.23</v>
      </c>
      <c r="AU17" s="20" t="s">
        <v>3</v>
      </c>
      <c r="AV17" s="20" t="s">
        <v>163</v>
      </c>
      <c r="AW17" s="20" t="s">
        <v>61</v>
      </c>
      <c r="AX17" s="20" t="s">
        <v>193</v>
      </c>
      <c r="AY17" s="38" t="s">
        <v>204</v>
      </c>
    </row>
    <row r="18" spans="1:51" x14ac:dyDescent="0.2">
      <c r="A18" s="20" t="s">
        <v>77</v>
      </c>
      <c r="B18" s="20" t="s">
        <v>68</v>
      </c>
      <c r="C18" s="20" t="s">
        <v>51</v>
      </c>
      <c r="D18" s="20" t="s">
        <v>2</v>
      </c>
      <c r="E18" s="20" t="s">
        <v>3</v>
      </c>
      <c r="F18" s="20" t="s">
        <v>3</v>
      </c>
      <c r="G18" s="20" t="s">
        <v>5</v>
      </c>
      <c r="H18" s="20" t="s">
        <v>67</v>
      </c>
      <c r="I18" s="20" t="s">
        <v>3</v>
      </c>
      <c r="J18" s="20">
        <v>15</v>
      </c>
      <c r="K18" s="20" t="s">
        <v>3</v>
      </c>
      <c r="L18" s="20">
        <v>136</v>
      </c>
      <c r="M18" s="20">
        <v>7.0000000000000001E-3</v>
      </c>
      <c r="N18" s="20">
        <v>0</v>
      </c>
      <c r="O18" s="20">
        <v>7.0000000000000001E-3</v>
      </c>
      <c r="P18" s="20">
        <v>3.5000000000000003E-2</v>
      </c>
      <c r="Q18" s="28">
        <v>55</v>
      </c>
      <c r="R18" s="20" t="s">
        <v>169</v>
      </c>
      <c r="S18" s="20" t="s">
        <v>11</v>
      </c>
      <c r="T18" s="28">
        <v>35</v>
      </c>
      <c r="U18" s="21" t="s">
        <v>61</v>
      </c>
      <c r="V18" s="20" t="s">
        <v>11</v>
      </c>
      <c r="W18" s="28">
        <v>7</v>
      </c>
      <c r="X18" s="28">
        <v>8</v>
      </c>
      <c r="Y18" s="20" t="s">
        <v>61</v>
      </c>
      <c r="Z18" s="20" t="s">
        <v>61</v>
      </c>
      <c r="AA18" s="20" t="str">
        <f t="shared" si="0"/>
        <v>Compress 3000 AWES 15s</v>
      </c>
      <c r="AB18" s="20" t="s">
        <v>2</v>
      </c>
      <c r="AC18" s="20" t="s">
        <v>3</v>
      </c>
      <c r="AD18" s="20" t="s">
        <v>3</v>
      </c>
      <c r="AE18" s="20">
        <v>15</v>
      </c>
      <c r="AF18" s="38" t="s">
        <v>191</v>
      </c>
      <c r="AG18" s="13" t="s">
        <v>52</v>
      </c>
      <c r="AH18" s="20" t="s">
        <v>61</v>
      </c>
      <c r="AI18" s="20" t="s">
        <v>61</v>
      </c>
      <c r="AJ18" s="20" t="s">
        <v>61</v>
      </c>
      <c r="AK18" s="50" t="s">
        <v>61</v>
      </c>
      <c r="AL18" s="20" t="s">
        <v>11</v>
      </c>
      <c r="AM18" s="13" t="s">
        <v>3</v>
      </c>
      <c r="AN18" s="20" t="s">
        <v>193</v>
      </c>
      <c r="AO18" s="20" t="s">
        <v>3</v>
      </c>
      <c r="AP18" s="20" t="s">
        <v>11</v>
      </c>
      <c r="AQ18" s="20" t="s">
        <v>55</v>
      </c>
      <c r="AR18" s="20" t="s">
        <v>54</v>
      </c>
      <c r="AS18" s="20" t="s">
        <v>11</v>
      </c>
      <c r="AT18" s="20">
        <v>0.23</v>
      </c>
      <c r="AU18" s="20" t="s">
        <v>3</v>
      </c>
      <c r="AV18" s="20" t="s">
        <v>163</v>
      </c>
      <c r="AW18" s="20" t="s">
        <v>61</v>
      </c>
      <c r="AX18" s="20" t="s">
        <v>193</v>
      </c>
      <c r="AY18" s="38" t="s">
        <v>204</v>
      </c>
    </row>
    <row r="19" spans="1:51" x14ac:dyDescent="0.2">
      <c r="A19" s="20" t="s">
        <v>182</v>
      </c>
      <c r="B19" s="20" t="s">
        <v>68</v>
      </c>
      <c r="C19" s="20" t="s">
        <v>51</v>
      </c>
      <c r="D19" s="20" t="s">
        <v>2</v>
      </c>
      <c r="E19" s="20" t="s">
        <v>3</v>
      </c>
      <c r="F19" s="20" t="s">
        <v>3</v>
      </c>
      <c r="G19" s="20" t="s">
        <v>5</v>
      </c>
      <c r="H19" s="20" t="s">
        <v>67</v>
      </c>
      <c r="I19" s="20" t="s">
        <v>3</v>
      </c>
      <c r="J19" s="20">
        <v>15</v>
      </c>
      <c r="K19" s="20" t="s">
        <v>3</v>
      </c>
      <c r="L19" s="20">
        <v>136</v>
      </c>
      <c r="M19" s="20">
        <v>7.0000000000000001E-3</v>
      </c>
      <c r="N19" s="20">
        <v>0</v>
      </c>
      <c r="O19" s="20">
        <v>7.0000000000000001E-3</v>
      </c>
      <c r="P19" s="20">
        <v>3.5000000000000003E-2</v>
      </c>
      <c r="Q19" s="28">
        <v>55</v>
      </c>
      <c r="R19" s="20" t="s">
        <v>169</v>
      </c>
      <c r="S19" s="20" t="s">
        <v>11</v>
      </c>
      <c r="T19" s="28">
        <v>35</v>
      </c>
      <c r="U19" s="21" t="s">
        <v>61</v>
      </c>
      <c r="V19" s="20" t="s">
        <v>11</v>
      </c>
      <c r="W19" s="28">
        <v>7</v>
      </c>
      <c r="X19" s="28">
        <v>8</v>
      </c>
      <c r="Y19" s="20" t="s">
        <v>61</v>
      </c>
      <c r="Z19" s="20" t="s">
        <v>61</v>
      </c>
      <c r="AA19" s="20" t="str">
        <f t="shared" ref="AA19" si="4">A19</f>
        <v>Compress 3000 AWES 15s + HR 300</v>
      </c>
      <c r="AB19" s="20" t="s">
        <v>2</v>
      </c>
      <c r="AC19" s="20" t="s">
        <v>3</v>
      </c>
      <c r="AD19" s="20" t="s">
        <v>3</v>
      </c>
      <c r="AE19" s="20">
        <v>15</v>
      </c>
      <c r="AF19" s="20" t="s">
        <v>11</v>
      </c>
      <c r="AG19" s="20" t="s">
        <v>56</v>
      </c>
      <c r="AH19" s="20" t="s">
        <v>11</v>
      </c>
      <c r="AI19" s="20" t="s">
        <v>149</v>
      </c>
      <c r="AJ19" s="20" t="s">
        <v>11</v>
      </c>
      <c r="AK19" s="50" t="s">
        <v>222</v>
      </c>
      <c r="AL19" s="20" t="s">
        <v>11</v>
      </c>
      <c r="AM19" s="20" t="s">
        <v>11</v>
      </c>
      <c r="AN19" s="20" t="s">
        <v>61</v>
      </c>
      <c r="AO19" s="20" t="s">
        <v>3</v>
      </c>
      <c r="AP19" s="20" t="s">
        <v>11</v>
      </c>
      <c r="AQ19" s="20" t="s">
        <v>55</v>
      </c>
      <c r="AR19" s="20" t="s">
        <v>54</v>
      </c>
      <c r="AS19" s="20" t="s">
        <v>11</v>
      </c>
      <c r="AT19" s="20">
        <v>0.23</v>
      </c>
      <c r="AU19" s="20" t="s">
        <v>3</v>
      </c>
      <c r="AV19" s="20" t="s">
        <v>163</v>
      </c>
      <c r="AW19" s="20" t="s">
        <v>164</v>
      </c>
      <c r="AX19" s="20" t="s">
        <v>61</v>
      </c>
      <c r="AY19" s="38" t="s">
        <v>204</v>
      </c>
    </row>
    <row r="20" spans="1:51" x14ac:dyDescent="0.2">
      <c r="A20" s="20" t="s">
        <v>78</v>
      </c>
      <c r="B20" s="20" t="s">
        <v>68</v>
      </c>
      <c r="C20" s="20" t="s">
        <v>51</v>
      </c>
      <c r="D20" s="20" t="s">
        <v>2</v>
      </c>
      <c r="E20" s="20" t="s">
        <v>3</v>
      </c>
      <c r="F20" s="20" t="s">
        <v>3</v>
      </c>
      <c r="G20" s="20" t="s">
        <v>5</v>
      </c>
      <c r="H20" s="20" t="s">
        <v>67</v>
      </c>
      <c r="I20" s="20" t="s">
        <v>3</v>
      </c>
      <c r="J20" s="20">
        <v>15</v>
      </c>
      <c r="K20" s="20" t="s">
        <v>3</v>
      </c>
      <c r="L20" s="20">
        <v>132</v>
      </c>
      <c r="M20" s="20">
        <v>2.5999999999999999E-2</v>
      </c>
      <c r="N20" s="20">
        <v>0</v>
      </c>
      <c r="O20" s="20">
        <v>2.5999999999999999E-2</v>
      </c>
      <c r="P20" s="20">
        <v>5.2999999999999999E-2</v>
      </c>
      <c r="Q20" s="28">
        <v>55</v>
      </c>
      <c r="R20" s="20" t="s">
        <v>169</v>
      </c>
      <c r="S20" s="20" t="s">
        <v>11</v>
      </c>
      <c r="T20" s="28">
        <v>35</v>
      </c>
      <c r="U20" s="21" t="s">
        <v>61</v>
      </c>
      <c r="V20" s="20" t="s">
        <v>11</v>
      </c>
      <c r="W20" s="28">
        <v>7</v>
      </c>
      <c r="X20" s="28">
        <v>8</v>
      </c>
      <c r="Y20" s="20" t="s">
        <v>61</v>
      </c>
      <c r="Z20" s="20" t="s">
        <v>61</v>
      </c>
      <c r="AA20" s="20" t="str">
        <f t="shared" si="0"/>
        <v>Compress 3000 AWES 15t</v>
      </c>
      <c r="AB20" s="20" t="s">
        <v>2</v>
      </c>
      <c r="AC20" s="20" t="s">
        <v>3</v>
      </c>
      <c r="AD20" s="20" t="s">
        <v>3</v>
      </c>
      <c r="AE20" s="20">
        <v>15</v>
      </c>
      <c r="AF20" s="38" t="s">
        <v>191</v>
      </c>
      <c r="AG20" s="13" t="s">
        <v>52</v>
      </c>
      <c r="AH20" s="20" t="s">
        <v>61</v>
      </c>
      <c r="AI20" s="20" t="s">
        <v>61</v>
      </c>
      <c r="AJ20" s="20" t="s">
        <v>61</v>
      </c>
      <c r="AK20" s="50" t="s">
        <v>61</v>
      </c>
      <c r="AL20" s="20" t="s">
        <v>11</v>
      </c>
      <c r="AM20" s="13" t="s">
        <v>3</v>
      </c>
      <c r="AN20" s="20" t="s">
        <v>193</v>
      </c>
      <c r="AO20" s="20" t="s">
        <v>3</v>
      </c>
      <c r="AP20" s="20" t="s">
        <v>11</v>
      </c>
      <c r="AQ20" s="20" t="s">
        <v>55</v>
      </c>
      <c r="AR20" s="20" t="s">
        <v>54</v>
      </c>
      <c r="AS20" s="20" t="s">
        <v>11</v>
      </c>
      <c r="AT20" s="20">
        <v>0.23</v>
      </c>
      <c r="AU20" s="20" t="s">
        <v>3</v>
      </c>
      <c r="AV20" s="20" t="s">
        <v>163</v>
      </c>
      <c r="AW20" s="20" t="s">
        <v>61</v>
      </c>
      <c r="AX20" s="20" t="s">
        <v>193</v>
      </c>
      <c r="AY20" s="38" t="s">
        <v>204</v>
      </c>
    </row>
    <row r="21" spans="1:51" x14ac:dyDescent="0.2">
      <c r="A21" s="20" t="s">
        <v>79</v>
      </c>
      <c r="B21" s="20" t="s">
        <v>68</v>
      </c>
      <c r="C21" s="20" t="s">
        <v>51</v>
      </c>
      <c r="D21" s="20" t="s">
        <v>2</v>
      </c>
      <c r="E21" s="20" t="s">
        <v>3</v>
      </c>
      <c r="F21" s="20" t="s">
        <v>3</v>
      </c>
      <c r="G21" s="20" t="s">
        <v>5</v>
      </c>
      <c r="H21" s="20" t="s">
        <v>67</v>
      </c>
      <c r="I21" s="20" t="s">
        <v>3</v>
      </c>
      <c r="J21" s="20">
        <v>2</v>
      </c>
      <c r="K21" s="20" t="s">
        <v>3</v>
      </c>
      <c r="L21" s="20">
        <v>123</v>
      </c>
      <c r="M21" s="20">
        <v>1.0999999999999999E-2</v>
      </c>
      <c r="N21" s="20">
        <v>5.0999999999999997E-2</v>
      </c>
      <c r="O21" s="20">
        <v>1.0999999999999999E-2</v>
      </c>
      <c r="P21" s="20">
        <v>0.1</v>
      </c>
      <c r="Q21" s="28">
        <v>55</v>
      </c>
      <c r="R21" s="20" t="s">
        <v>169</v>
      </c>
      <c r="S21" s="20" t="s">
        <v>11</v>
      </c>
      <c r="T21" s="28">
        <v>35</v>
      </c>
      <c r="U21" s="21" t="s">
        <v>61</v>
      </c>
      <c r="V21" s="20" t="s">
        <v>11</v>
      </c>
      <c r="W21" s="28">
        <v>7</v>
      </c>
      <c r="X21" s="28">
        <v>8</v>
      </c>
      <c r="Y21" s="20" t="s">
        <v>61</v>
      </c>
      <c r="Z21" s="20" t="s">
        <v>61</v>
      </c>
      <c r="AA21" s="20" t="str">
        <f t="shared" si="0"/>
        <v>Compress 3000 AWBS 2</v>
      </c>
      <c r="AB21" s="20" t="s">
        <v>2</v>
      </c>
      <c r="AC21" s="20" t="s">
        <v>3</v>
      </c>
      <c r="AD21" s="20" t="s">
        <v>3</v>
      </c>
      <c r="AE21" s="20">
        <v>2</v>
      </c>
      <c r="AF21" s="38" t="s">
        <v>191</v>
      </c>
      <c r="AG21" s="13" t="s">
        <v>52</v>
      </c>
      <c r="AH21" s="20" t="s">
        <v>61</v>
      </c>
      <c r="AI21" s="20" t="s">
        <v>61</v>
      </c>
      <c r="AJ21" s="20" t="s">
        <v>61</v>
      </c>
      <c r="AK21" s="50" t="s">
        <v>61</v>
      </c>
      <c r="AL21" s="20" t="s">
        <v>3</v>
      </c>
      <c r="AM21" s="20" t="s">
        <v>61</v>
      </c>
      <c r="AN21" s="20" t="s">
        <v>193</v>
      </c>
      <c r="AO21" s="20" t="s">
        <v>3</v>
      </c>
      <c r="AP21" s="20" t="s">
        <v>11</v>
      </c>
      <c r="AQ21" s="20" t="s">
        <v>53</v>
      </c>
      <c r="AR21" s="20" t="s">
        <v>54</v>
      </c>
      <c r="AS21" s="20" t="s">
        <v>11</v>
      </c>
      <c r="AT21" s="20">
        <v>0.23</v>
      </c>
      <c r="AU21" s="20" t="s">
        <v>3</v>
      </c>
      <c r="AV21" s="20" t="s">
        <v>163</v>
      </c>
      <c r="AW21" s="20" t="s">
        <v>61</v>
      </c>
      <c r="AX21" s="20" t="s">
        <v>193</v>
      </c>
      <c r="AY21" s="38" t="s">
        <v>204</v>
      </c>
    </row>
    <row r="22" spans="1:51" x14ac:dyDescent="0.2">
      <c r="A22" s="20" t="s">
        <v>80</v>
      </c>
      <c r="B22" s="20" t="s">
        <v>68</v>
      </c>
      <c r="C22" s="20" t="s">
        <v>51</v>
      </c>
      <c r="D22" s="20" t="s">
        <v>2</v>
      </c>
      <c r="E22" s="20" t="s">
        <v>3</v>
      </c>
      <c r="F22" s="20" t="s">
        <v>3</v>
      </c>
      <c r="G22" s="20" t="s">
        <v>5</v>
      </c>
      <c r="H22" s="20" t="s">
        <v>67</v>
      </c>
      <c r="I22" s="20" t="s">
        <v>3</v>
      </c>
      <c r="J22" s="20">
        <v>4</v>
      </c>
      <c r="K22" s="20" t="s">
        <v>3</v>
      </c>
      <c r="L22" s="20">
        <v>124</v>
      </c>
      <c r="M22" s="20">
        <v>1.7000000000000001E-2</v>
      </c>
      <c r="N22" s="20">
        <v>0</v>
      </c>
      <c r="O22" s="20">
        <v>1.7000000000000001E-2</v>
      </c>
      <c r="P22" s="20">
        <v>1.6E-2</v>
      </c>
      <c r="Q22" s="28">
        <v>55</v>
      </c>
      <c r="R22" s="20" t="s">
        <v>169</v>
      </c>
      <c r="S22" s="20" t="s">
        <v>11</v>
      </c>
      <c r="T22" s="28">
        <v>35</v>
      </c>
      <c r="U22" s="21" t="s">
        <v>61</v>
      </c>
      <c r="V22" s="20" t="s">
        <v>11</v>
      </c>
      <c r="W22" s="28">
        <v>7</v>
      </c>
      <c r="X22" s="28">
        <v>8</v>
      </c>
      <c r="Y22" s="20" t="s">
        <v>61</v>
      </c>
      <c r="Z22" s="20" t="s">
        <v>61</v>
      </c>
      <c r="AA22" s="20" t="str">
        <f t="shared" si="0"/>
        <v>Compress 3000 AWBS 4</v>
      </c>
      <c r="AB22" s="20" t="s">
        <v>2</v>
      </c>
      <c r="AC22" s="20" t="s">
        <v>3</v>
      </c>
      <c r="AD22" s="20" t="s">
        <v>3</v>
      </c>
      <c r="AE22" s="20">
        <v>4</v>
      </c>
      <c r="AF22" s="38" t="s">
        <v>191</v>
      </c>
      <c r="AG22" s="13" t="s">
        <v>52</v>
      </c>
      <c r="AH22" s="20" t="s">
        <v>61</v>
      </c>
      <c r="AI22" s="20" t="s">
        <v>61</v>
      </c>
      <c r="AJ22" s="20" t="s">
        <v>61</v>
      </c>
      <c r="AK22" s="50" t="s">
        <v>61</v>
      </c>
      <c r="AL22" s="20" t="s">
        <v>3</v>
      </c>
      <c r="AM22" s="20" t="s">
        <v>61</v>
      </c>
      <c r="AN22" s="20" t="s">
        <v>193</v>
      </c>
      <c r="AO22" s="20" t="s">
        <v>3</v>
      </c>
      <c r="AP22" s="20" t="s">
        <v>11</v>
      </c>
      <c r="AQ22" s="20" t="s">
        <v>53</v>
      </c>
      <c r="AR22" s="20" t="s">
        <v>54</v>
      </c>
      <c r="AS22" s="20" t="s">
        <v>11</v>
      </c>
      <c r="AT22" s="20">
        <v>0.23</v>
      </c>
      <c r="AU22" s="20" t="s">
        <v>3</v>
      </c>
      <c r="AV22" s="20" t="s">
        <v>163</v>
      </c>
      <c r="AW22" s="20" t="s">
        <v>61</v>
      </c>
      <c r="AX22" s="20" t="s">
        <v>193</v>
      </c>
      <c r="AY22" s="38" t="s">
        <v>204</v>
      </c>
    </row>
    <row r="23" spans="1:51" x14ac:dyDescent="0.2">
      <c r="A23" s="20" t="s">
        <v>81</v>
      </c>
      <c r="B23" s="20" t="s">
        <v>68</v>
      </c>
      <c r="C23" s="20" t="s">
        <v>51</v>
      </c>
      <c r="D23" s="20" t="s">
        <v>2</v>
      </c>
      <c r="E23" s="20" t="s">
        <v>3</v>
      </c>
      <c r="F23" s="20" t="s">
        <v>3</v>
      </c>
      <c r="G23" s="20" t="s">
        <v>5</v>
      </c>
      <c r="H23" s="20" t="s">
        <v>67</v>
      </c>
      <c r="I23" s="20" t="s">
        <v>3</v>
      </c>
      <c r="J23" s="20">
        <v>6</v>
      </c>
      <c r="K23" s="20" t="s">
        <v>3</v>
      </c>
      <c r="L23" s="20">
        <v>123</v>
      </c>
      <c r="M23" s="20">
        <v>1.7000000000000001E-2</v>
      </c>
      <c r="N23" s="20">
        <v>0</v>
      </c>
      <c r="O23" s="20">
        <v>1.7000000000000001E-2</v>
      </c>
      <c r="P23" s="20">
        <v>1.6E-2</v>
      </c>
      <c r="Q23" s="28">
        <v>55</v>
      </c>
      <c r="R23" s="20" t="s">
        <v>169</v>
      </c>
      <c r="S23" s="20" t="s">
        <v>11</v>
      </c>
      <c r="T23" s="28">
        <v>35</v>
      </c>
      <c r="U23" s="21" t="s">
        <v>61</v>
      </c>
      <c r="V23" s="20" t="s">
        <v>11</v>
      </c>
      <c r="W23" s="28">
        <v>7</v>
      </c>
      <c r="X23" s="28">
        <v>8</v>
      </c>
      <c r="Y23" s="20" t="s">
        <v>61</v>
      </c>
      <c r="Z23" s="20" t="s">
        <v>61</v>
      </c>
      <c r="AA23" s="20" t="str">
        <f t="shared" si="0"/>
        <v>Compress 3000 AWBS 6</v>
      </c>
      <c r="AB23" s="20" t="s">
        <v>2</v>
      </c>
      <c r="AC23" s="20" t="s">
        <v>3</v>
      </c>
      <c r="AD23" s="20" t="s">
        <v>3</v>
      </c>
      <c r="AE23" s="20">
        <v>6</v>
      </c>
      <c r="AF23" s="38" t="s">
        <v>191</v>
      </c>
      <c r="AG23" s="13" t="s">
        <v>52</v>
      </c>
      <c r="AH23" s="20" t="s">
        <v>61</v>
      </c>
      <c r="AI23" s="20" t="s">
        <v>61</v>
      </c>
      <c r="AJ23" s="20" t="s">
        <v>61</v>
      </c>
      <c r="AK23" s="50" t="s">
        <v>61</v>
      </c>
      <c r="AL23" s="20" t="s">
        <v>3</v>
      </c>
      <c r="AM23" s="20" t="s">
        <v>61</v>
      </c>
      <c r="AN23" s="20" t="s">
        <v>193</v>
      </c>
      <c r="AO23" s="20" t="s">
        <v>3</v>
      </c>
      <c r="AP23" s="20" t="s">
        <v>11</v>
      </c>
      <c r="AQ23" s="20" t="s">
        <v>53</v>
      </c>
      <c r="AR23" s="20" t="s">
        <v>54</v>
      </c>
      <c r="AS23" s="20" t="s">
        <v>11</v>
      </c>
      <c r="AT23" s="20">
        <v>0.23</v>
      </c>
      <c r="AU23" s="20" t="s">
        <v>3</v>
      </c>
      <c r="AV23" s="20" t="s">
        <v>163</v>
      </c>
      <c r="AW23" s="20" t="s">
        <v>61</v>
      </c>
      <c r="AX23" s="20" t="s">
        <v>193</v>
      </c>
      <c r="AY23" s="38" t="s">
        <v>204</v>
      </c>
    </row>
    <row r="24" spans="1:51" x14ac:dyDescent="0.2">
      <c r="A24" s="20" t="s">
        <v>82</v>
      </c>
      <c r="B24" s="20" t="s">
        <v>68</v>
      </c>
      <c r="C24" s="20" t="s">
        <v>51</v>
      </c>
      <c r="D24" s="20" t="s">
        <v>2</v>
      </c>
      <c r="E24" s="20" t="s">
        <v>3</v>
      </c>
      <c r="F24" s="20" t="s">
        <v>3</v>
      </c>
      <c r="G24" s="20" t="s">
        <v>5</v>
      </c>
      <c r="H24" s="20" t="s">
        <v>67</v>
      </c>
      <c r="I24" s="20" t="s">
        <v>3</v>
      </c>
      <c r="J24" s="20">
        <v>8</v>
      </c>
      <c r="K24" s="20" t="s">
        <v>3</v>
      </c>
      <c r="L24" s="20">
        <v>134</v>
      </c>
      <c r="M24" s="20">
        <v>1.2999999999999999E-2</v>
      </c>
      <c r="N24" s="20">
        <v>0</v>
      </c>
      <c r="O24" s="20">
        <v>1.2999999999999999E-2</v>
      </c>
      <c r="P24" s="20">
        <v>1.7000000000000001E-2</v>
      </c>
      <c r="Q24" s="28">
        <v>55</v>
      </c>
      <c r="R24" s="20" t="s">
        <v>169</v>
      </c>
      <c r="S24" s="20" t="s">
        <v>11</v>
      </c>
      <c r="T24" s="28">
        <v>35</v>
      </c>
      <c r="U24" s="21" t="s">
        <v>61</v>
      </c>
      <c r="V24" s="20" t="s">
        <v>11</v>
      </c>
      <c r="W24" s="28">
        <v>7</v>
      </c>
      <c r="X24" s="28">
        <v>8</v>
      </c>
      <c r="Y24" s="20" t="s">
        <v>61</v>
      </c>
      <c r="Z24" s="20" t="s">
        <v>61</v>
      </c>
      <c r="AA24" s="20" t="str">
        <f t="shared" si="0"/>
        <v>Compress 3000 AWBS 8</v>
      </c>
      <c r="AB24" s="20" t="s">
        <v>2</v>
      </c>
      <c r="AC24" s="20" t="s">
        <v>3</v>
      </c>
      <c r="AD24" s="20" t="s">
        <v>3</v>
      </c>
      <c r="AE24" s="20">
        <v>8</v>
      </c>
      <c r="AF24" s="38" t="s">
        <v>191</v>
      </c>
      <c r="AG24" s="13" t="s">
        <v>52</v>
      </c>
      <c r="AH24" s="20" t="s">
        <v>61</v>
      </c>
      <c r="AI24" s="20" t="s">
        <v>61</v>
      </c>
      <c r="AJ24" s="20" t="s">
        <v>61</v>
      </c>
      <c r="AK24" s="50" t="s">
        <v>61</v>
      </c>
      <c r="AL24" s="20" t="s">
        <v>3</v>
      </c>
      <c r="AM24" s="20" t="s">
        <v>61</v>
      </c>
      <c r="AN24" s="20" t="s">
        <v>193</v>
      </c>
      <c r="AO24" s="20" t="s">
        <v>3</v>
      </c>
      <c r="AP24" s="20" t="s">
        <v>11</v>
      </c>
      <c r="AQ24" s="20" t="s">
        <v>53</v>
      </c>
      <c r="AR24" s="20" t="s">
        <v>54</v>
      </c>
      <c r="AS24" s="20" t="s">
        <v>11</v>
      </c>
      <c r="AT24" s="20">
        <v>0.23</v>
      </c>
      <c r="AU24" s="20" t="s">
        <v>3</v>
      </c>
      <c r="AV24" s="20" t="s">
        <v>163</v>
      </c>
      <c r="AW24" s="20" t="s">
        <v>61</v>
      </c>
      <c r="AX24" s="20" t="s">
        <v>193</v>
      </c>
      <c r="AY24" s="38" t="s">
        <v>204</v>
      </c>
    </row>
    <row r="25" spans="1:51" x14ac:dyDescent="0.2">
      <c r="A25" s="20" t="s">
        <v>83</v>
      </c>
      <c r="B25" s="20" t="s">
        <v>68</v>
      </c>
      <c r="C25" s="20" t="s">
        <v>51</v>
      </c>
      <c r="D25" s="20" t="s">
        <v>2</v>
      </c>
      <c r="E25" s="20" t="s">
        <v>3</v>
      </c>
      <c r="F25" s="20" t="s">
        <v>3</v>
      </c>
      <c r="G25" s="20" t="s">
        <v>5</v>
      </c>
      <c r="H25" s="20" t="s">
        <v>67</v>
      </c>
      <c r="I25" s="20" t="s">
        <v>3</v>
      </c>
      <c r="J25" s="20">
        <v>11</v>
      </c>
      <c r="K25" s="20" t="s">
        <v>3</v>
      </c>
      <c r="L25" s="20">
        <v>121</v>
      </c>
      <c r="M25" s="20">
        <v>7.0000000000000001E-3</v>
      </c>
      <c r="N25" s="20">
        <v>0</v>
      </c>
      <c r="O25" s="20">
        <v>7.0000000000000001E-3</v>
      </c>
      <c r="P25" s="20">
        <v>3.5000000000000003E-2</v>
      </c>
      <c r="Q25" s="28">
        <v>55</v>
      </c>
      <c r="R25" s="20" t="s">
        <v>169</v>
      </c>
      <c r="S25" s="20" t="s">
        <v>11</v>
      </c>
      <c r="T25" s="28">
        <v>35</v>
      </c>
      <c r="U25" s="21" t="s">
        <v>61</v>
      </c>
      <c r="V25" s="20" t="s">
        <v>11</v>
      </c>
      <c r="W25" s="28">
        <v>7</v>
      </c>
      <c r="X25" s="28">
        <v>8</v>
      </c>
      <c r="Y25" s="20" t="s">
        <v>61</v>
      </c>
      <c r="Z25" s="20" t="s">
        <v>61</v>
      </c>
      <c r="AA25" s="20" t="str">
        <f t="shared" si="0"/>
        <v>Compress 3000 AWBS 11s</v>
      </c>
      <c r="AB25" s="20" t="s">
        <v>2</v>
      </c>
      <c r="AC25" s="20" t="s">
        <v>3</v>
      </c>
      <c r="AD25" s="20" t="s">
        <v>3</v>
      </c>
      <c r="AE25" s="20">
        <v>11</v>
      </c>
      <c r="AF25" s="38" t="s">
        <v>191</v>
      </c>
      <c r="AG25" s="13" t="s">
        <v>52</v>
      </c>
      <c r="AH25" s="20" t="s">
        <v>61</v>
      </c>
      <c r="AI25" s="20" t="s">
        <v>61</v>
      </c>
      <c r="AJ25" s="20" t="s">
        <v>61</v>
      </c>
      <c r="AK25" s="50" t="s">
        <v>61</v>
      </c>
      <c r="AL25" s="20" t="s">
        <v>3</v>
      </c>
      <c r="AM25" s="20" t="s">
        <v>61</v>
      </c>
      <c r="AN25" s="20" t="s">
        <v>193</v>
      </c>
      <c r="AO25" s="20" t="s">
        <v>3</v>
      </c>
      <c r="AP25" s="20" t="s">
        <v>11</v>
      </c>
      <c r="AQ25" s="20" t="s">
        <v>55</v>
      </c>
      <c r="AR25" s="20" t="s">
        <v>54</v>
      </c>
      <c r="AS25" s="20" t="s">
        <v>11</v>
      </c>
      <c r="AT25" s="20">
        <v>0.23</v>
      </c>
      <c r="AU25" s="20" t="s">
        <v>3</v>
      </c>
      <c r="AV25" s="20" t="s">
        <v>163</v>
      </c>
      <c r="AW25" s="20" t="s">
        <v>61</v>
      </c>
      <c r="AX25" s="20" t="s">
        <v>193</v>
      </c>
      <c r="AY25" s="38" t="s">
        <v>204</v>
      </c>
    </row>
    <row r="26" spans="1:51" x14ac:dyDescent="0.2">
      <c r="A26" s="20" t="s">
        <v>84</v>
      </c>
      <c r="B26" s="20" t="s">
        <v>68</v>
      </c>
      <c r="C26" s="20" t="s">
        <v>51</v>
      </c>
      <c r="D26" s="20" t="s">
        <v>2</v>
      </c>
      <c r="E26" s="20" t="s">
        <v>3</v>
      </c>
      <c r="F26" s="20" t="s">
        <v>3</v>
      </c>
      <c r="G26" s="20" t="s">
        <v>5</v>
      </c>
      <c r="H26" s="20" t="s">
        <v>67</v>
      </c>
      <c r="I26" s="20" t="s">
        <v>3</v>
      </c>
      <c r="J26" s="20">
        <v>11</v>
      </c>
      <c r="K26" s="20" t="s">
        <v>3</v>
      </c>
      <c r="L26" s="20">
        <v>129</v>
      </c>
      <c r="M26" s="20">
        <v>2.5999999999999999E-2</v>
      </c>
      <c r="N26" s="20">
        <v>0</v>
      </c>
      <c r="O26" s="20">
        <v>2.5999999999999999E-2</v>
      </c>
      <c r="P26" s="20">
        <v>5.2999999999999999E-2</v>
      </c>
      <c r="Q26" s="28">
        <v>55</v>
      </c>
      <c r="R26" s="20" t="s">
        <v>169</v>
      </c>
      <c r="S26" s="20" t="s">
        <v>11</v>
      </c>
      <c r="T26" s="28">
        <v>35</v>
      </c>
      <c r="U26" s="21" t="s">
        <v>61</v>
      </c>
      <c r="V26" s="20" t="s">
        <v>11</v>
      </c>
      <c r="W26" s="28">
        <v>7</v>
      </c>
      <c r="X26" s="28">
        <v>8</v>
      </c>
      <c r="Y26" s="20" t="s">
        <v>61</v>
      </c>
      <c r="Z26" s="20" t="s">
        <v>61</v>
      </c>
      <c r="AA26" s="20" t="str">
        <f t="shared" si="0"/>
        <v>Compress 3000 AWBS 11t</v>
      </c>
      <c r="AB26" s="20" t="s">
        <v>2</v>
      </c>
      <c r="AC26" s="20" t="s">
        <v>3</v>
      </c>
      <c r="AD26" s="20" t="s">
        <v>3</v>
      </c>
      <c r="AE26" s="20">
        <v>11</v>
      </c>
      <c r="AF26" s="38" t="s">
        <v>191</v>
      </c>
      <c r="AG26" s="13" t="s">
        <v>52</v>
      </c>
      <c r="AH26" s="20" t="s">
        <v>61</v>
      </c>
      <c r="AI26" s="20" t="s">
        <v>61</v>
      </c>
      <c r="AJ26" s="20" t="s">
        <v>61</v>
      </c>
      <c r="AK26" s="50" t="s">
        <v>61</v>
      </c>
      <c r="AL26" s="20" t="s">
        <v>3</v>
      </c>
      <c r="AM26" s="20" t="s">
        <v>61</v>
      </c>
      <c r="AN26" s="20" t="s">
        <v>193</v>
      </c>
      <c r="AO26" s="20" t="s">
        <v>3</v>
      </c>
      <c r="AP26" s="20" t="s">
        <v>11</v>
      </c>
      <c r="AQ26" s="20" t="s">
        <v>55</v>
      </c>
      <c r="AR26" s="20" t="s">
        <v>54</v>
      </c>
      <c r="AS26" s="20" t="s">
        <v>11</v>
      </c>
      <c r="AT26" s="20">
        <v>0.23</v>
      </c>
      <c r="AU26" s="20" t="s">
        <v>3</v>
      </c>
      <c r="AV26" s="20" t="s">
        <v>163</v>
      </c>
      <c r="AW26" s="20" t="s">
        <v>61</v>
      </c>
      <c r="AX26" s="20" t="s">
        <v>193</v>
      </c>
      <c r="AY26" s="38" t="s">
        <v>204</v>
      </c>
    </row>
    <row r="27" spans="1:51" x14ac:dyDescent="0.2">
      <c r="A27" s="20" t="s">
        <v>85</v>
      </c>
      <c r="B27" s="20" t="s">
        <v>68</v>
      </c>
      <c r="C27" s="20" t="s">
        <v>51</v>
      </c>
      <c r="D27" s="20" t="s">
        <v>2</v>
      </c>
      <c r="E27" s="20" t="s">
        <v>3</v>
      </c>
      <c r="F27" s="20" t="s">
        <v>3</v>
      </c>
      <c r="G27" s="20" t="s">
        <v>5</v>
      </c>
      <c r="H27" s="20" t="s">
        <v>67</v>
      </c>
      <c r="I27" s="20" t="s">
        <v>3</v>
      </c>
      <c r="J27" s="20">
        <v>13</v>
      </c>
      <c r="K27" s="20" t="s">
        <v>3</v>
      </c>
      <c r="L27" s="20">
        <v>136</v>
      </c>
      <c r="M27" s="20">
        <v>7.0000000000000001E-3</v>
      </c>
      <c r="N27" s="20">
        <v>0</v>
      </c>
      <c r="O27" s="20">
        <v>7.0000000000000001E-3</v>
      </c>
      <c r="P27" s="20">
        <v>3.5000000000000003E-2</v>
      </c>
      <c r="Q27" s="28">
        <v>55</v>
      </c>
      <c r="R27" s="20" t="s">
        <v>169</v>
      </c>
      <c r="S27" s="20" t="s">
        <v>11</v>
      </c>
      <c r="T27" s="28">
        <v>35</v>
      </c>
      <c r="U27" s="21" t="s">
        <v>61</v>
      </c>
      <c r="V27" s="20" t="s">
        <v>11</v>
      </c>
      <c r="W27" s="28">
        <v>7</v>
      </c>
      <c r="X27" s="28">
        <v>8</v>
      </c>
      <c r="Y27" s="20" t="s">
        <v>61</v>
      </c>
      <c r="Z27" s="20" t="s">
        <v>61</v>
      </c>
      <c r="AA27" s="20" t="str">
        <f t="shared" si="0"/>
        <v>Compress 3000 AWBS 13s</v>
      </c>
      <c r="AB27" s="20" t="s">
        <v>2</v>
      </c>
      <c r="AC27" s="20" t="s">
        <v>3</v>
      </c>
      <c r="AD27" s="20" t="s">
        <v>3</v>
      </c>
      <c r="AE27" s="20">
        <v>13</v>
      </c>
      <c r="AF27" s="38" t="s">
        <v>191</v>
      </c>
      <c r="AG27" s="13" t="s">
        <v>52</v>
      </c>
      <c r="AH27" s="20" t="s">
        <v>61</v>
      </c>
      <c r="AI27" s="20" t="s">
        <v>61</v>
      </c>
      <c r="AJ27" s="20" t="s">
        <v>61</v>
      </c>
      <c r="AK27" s="50" t="s">
        <v>61</v>
      </c>
      <c r="AL27" s="20" t="s">
        <v>3</v>
      </c>
      <c r="AM27" s="20" t="s">
        <v>61</v>
      </c>
      <c r="AN27" s="20" t="s">
        <v>193</v>
      </c>
      <c r="AO27" s="20" t="s">
        <v>3</v>
      </c>
      <c r="AP27" s="20" t="s">
        <v>11</v>
      </c>
      <c r="AQ27" s="20" t="s">
        <v>55</v>
      </c>
      <c r="AR27" s="20" t="s">
        <v>54</v>
      </c>
      <c r="AS27" s="20" t="s">
        <v>11</v>
      </c>
      <c r="AT27" s="20">
        <v>0.23</v>
      </c>
      <c r="AU27" s="20" t="s">
        <v>3</v>
      </c>
      <c r="AV27" s="20" t="s">
        <v>163</v>
      </c>
      <c r="AW27" s="20" t="s">
        <v>61</v>
      </c>
      <c r="AX27" s="20" t="s">
        <v>193</v>
      </c>
      <c r="AY27" s="38" t="s">
        <v>204</v>
      </c>
    </row>
    <row r="28" spans="1:51" x14ac:dyDescent="0.2">
      <c r="A28" s="20" t="s">
        <v>86</v>
      </c>
      <c r="B28" s="20" t="s">
        <v>68</v>
      </c>
      <c r="C28" s="20" t="s">
        <v>51</v>
      </c>
      <c r="D28" s="20" t="s">
        <v>2</v>
      </c>
      <c r="E28" s="20" t="s">
        <v>3</v>
      </c>
      <c r="F28" s="20" t="s">
        <v>3</v>
      </c>
      <c r="G28" s="20" t="s">
        <v>5</v>
      </c>
      <c r="H28" s="20" t="s">
        <v>67</v>
      </c>
      <c r="I28" s="20" t="s">
        <v>3</v>
      </c>
      <c r="J28" s="20">
        <v>13</v>
      </c>
      <c r="K28" s="20" t="s">
        <v>3</v>
      </c>
      <c r="L28" s="20">
        <v>132</v>
      </c>
      <c r="M28" s="20">
        <v>2.5999999999999999E-2</v>
      </c>
      <c r="N28" s="20">
        <v>0</v>
      </c>
      <c r="O28" s="20">
        <v>2.5999999999999999E-2</v>
      </c>
      <c r="P28" s="20">
        <v>5.2999999999999999E-2</v>
      </c>
      <c r="Q28" s="28">
        <v>55</v>
      </c>
      <c r="R28" s="20" t="s">
        <v>169</v>
      </c>
      <c r="S28" s="20" t="s">
        <v>11</v>
      </c>
      <c r="T28" s="28">
        <v>35</v>
      </c>
      <c r="U28" s="21" t="s">
        <v>61</v>
      </c>
      <c r="V28" s="20" t="s">
        <v>11</v>
      </c>
      <c r="W28" s="28">
        <v>7</v>
      </c>
      <c r="X28" s="28">
        <v>8</v>
      </c>
      <c r="Y28" s="20" t="s">
        <v>61</v>
      </c>
      <c r="Z28" s="20" t="s">
        <v>61</v>
      </c>
      <c r="AA28" s="20" t="str">
        <f t="shared" si="0"/>
        <v>Compress 3000 AWBS 13t</v>
      </c>
      <c r="AB28" s="20" t="s">
        <v>2</v>
      </c>
      <c r="AC28" s="20" t="s">
        <v>3</v>
      </c>
      <c r="AD28" s="20" t="s">
        <v>3</v>
      </c>
      <c r="AE28" s="20">
        <v>13</v>
      </c>
      <c r="AF28" s="38" t="s">
        <v>191</v>
      </c>
      <c r="AG28" s="13" t="s">
        <v>52</v>
      </c>
      <c r="AH28" s="20" t="s">
        <v>61</v>
      </c>
      <c r="AI28" s="20" t="s">
        <v>61</v>
      </c>
      <c r="AJ28" s="20" t="s">
        <v>61</v>
      </c>
      <c r="AK28" s="50" t="s">
        <v>61</v>
      </c>
      <c r="AL28" s="20" t="s">
        <v>3</v>
      </c>
      <c r="AM28" s="20" t="s">
        <v>61</v>
      </c>
      <c r="AN28" s="20" t="s">
        <v>193</v>
      </c>
      <c r="AO28" s="20" t="s">
        <v>3</v>
      </c>
      <c r="AP28" s="20" t="s">
        <v>11</v>
      </c>
      <c r="AQ28" s="20" t="s">
        <v>55</v>
      </c>
      <c r="AR28" s="20" t="s">
        <v>54</v>
      </c>
      <c r="AS28" s="20" t="s">
        <v>11</v>
      </c>
      <c r="AT28" s="20">
        <v>0.23</v>
      </c>
      <c r="AU28" s="20" t="s">
        <v>3</v>
      </c>
      <c r="AV28" s="20" t="s">
        <v>163</v>
      </c>
      <c r="AW28" s="20" t="s">
        <v>61</v>
      </c>
      <c r="AX28" s="20" t="s">
        <v>193</v>
      </c>
      <c r="AY28" s="38" t="s">
        <v>204</v>
      </c>
    </row>
    <row r="29" spans="1:51" x14ac:dyDescent="0.2">
      <c r="A29" s="20" t="s">
        <v>87</v>
      </c>
      <c r="B29" s="20" t="s">
        <v>68</v>
      </c>
      <c r="C29" s="20" t="s">
        <v>51</v>
      </c>
      <c r="D29" s="20" t="s">
        <v>2</v>
      </c>
      <c r="E29" s="20" t="s">
        <v>3</v>
      </c>
      <c r="F29" s="20" t="s">
        <v>3</v>
      </c>
      <c r="G29" s="20" t="s">
        <v>5</v>
      </c>
      <c r="H29" s="20" t="s">
        <v>67</v>
      </c>
      <c r="I29" s="20" t="s">
        <v>3</v>
      </c>
      <c r="J29" s="20">
        <v>15</v>
      </c>
      <c r="K29" s="20" t="s">
        <v>3</v>
      </c>
      <c r="L29" s="20">
        <v>136</v>
      </c>
      <c r="M29" s="20">
        <v>7.0000000000000001E-3</v>
      </c>
      <c r="N29" s="20">
        <v>0</v>
      </c>
      <c r="O29" s="20">
        <v>7.0000000000000001E-3</v>
      </c>
      <c r="P29" s="20">
        <v>3.5000000000000003E-2</v>
      </c>
      <c r="Q29" s="28">
        <v>55</v>
      </c>
      <c r="R29" s="20" t="s">
        <v>169</v>
      </c>
      <c r="S29" s="20" t="s">
        <v>11</v>
      </c>
      <c r="T29" s="28">
        <v>35</v>
      </c>
      <c r="U29" s="21" t="s">
        <v>61</v>
      </c>
      <c r="V29" s="20" t="s">
        <v>11</v>
      </c>
      <c r="W29" s="28">
        <v>7</v>
      </c>
      <c r="X29" s="28">
        <v>8</v>
      </c>
      <c r="Y29" s="20" t="s">
        <v>61</v>
      </c>
      <c r="Z29" s="20" t="s">
        <v>61</v>
      </c>
      <c r="AA29" s="20" t="str">
        <f t="shared" si="0"/>
        <v>Compress 3000 AWBS 15s</v>
      </c>
      <c r="AB29" s="20" t="s">
        <v>2</v>
      </c>
      <c r="AC29" s="20" t="s">
        <v>3</v>
      </c>
      <c r="AD29" s="20" t="s">
        <v>3</v>
      </c>
      <c r="AE29" s="20">
        <v>15</v>
      </c>
      <c r="AF29" s="38" t="s">
        <v>191</v>
      </c>
      <c r="AG29" s="13" t="s">
        <v>52</v>
      </c>
      <c r="AH29" s="20" t="s">
        <v>61</v>
      </c>
      <c r="AI29" s="20" t="s">
        <v>61</v>
      </c>
      <c r="AJ29" s="20" t="s">
        <v>61</v>
      </c>
      <c r="AK29" s="50" t="s">
        <v>61</v>
      </c>
      <c r="AL29" s="20" t="s">
        <v>3</v>
      </c>
      <c r="AM29" s="20" t="s">
        <v>61</v>
      </c>
      <c r="AN29" s="20" t="s">
        <v>193</v>
      </c>
      <c r="AO29" s="20" t="s">
        <v>3</v>
      </c>
      <c r="AP29" s="20" t="s">
        <v>11</v>
      </c>
      <c r="AQ29" s="20" t="s">
        <v>55</v>
      </c>
      <c r="AR29" s="20" t="s">
        <v>54</v>
      </c>
      <c r="AS29" s="20" t="s">
        <v>11</v>
      </c>
      <c r="AT29" s="20">
        <v>0.23</v>
      </c>
      <c r="AU29" s="20" t="s">
        <v>3</v>
      </c>
      <c r="AV29" s="20" t="s">
        <v>163</v>
      </c>
      <c r="AW29" s="20" t="s">
        <v>61</v>
      </c>
      <c r="AX29" s="20" t="s">
        <v>193</v>
      </c>
      <c r="AY29" s="38" t="s">
        <v>204</v>
      </c>
    </row>
    <row r="30" spans="1:51" x14ac:dyDescent="0.2">
      <c r="A30" s="20" t="s">
        <v>88</v>
      </c>
      <c r="B30" s="20" t="s">
        <v>68</v>
      </c>
      <c r="C30" s="20" t="s">
        <v>51</v>
      </c>
      <c r="D30" s="20" t="s">
        <v>2</v>
      </c>
      <c r="E30" s="20" t="s">
        <v>3</v>
      </c>
      <c r="F30" s="20" t="s">
        <v>3</v>
      </c>
      <c r="G30" s="20" t="s">
        <v>5</v>
      </c>
      <c r="H30" s="20" t="s">
        <v>67</v>
      </c>
      <c r="I30" s="20" t="s">
        <v>3</v>
      </c>
      <c r="J30" s="20">
        <v>15</v>
      </c>
      <c r="K30" s="20" t="s">
        <v>3</v>
      </c>
      <c r="L30" s="20">
        <v>132</v>
      </c>
      <c r="M30" s="20">
        <v>2.5999999999999999E-2</v>
      </c>
      <c r="N30" s="20">
        <v>0</v>
      </c>
      <c r="O30" s="20">
        <v>2.5999999999999999E-2</v>
      </c>
      <c r="P30" s="20">
        <v>5.2999999999999999E-2</v>
      </c>
      <c r="Q30" s="28">
        <v>55</v>
      </c>
      <c r="R30" s="20" t="s">
        <v>169</v>
      </c>
      <c r="S30" s="20" t="s">
        <v>11</v>
      </c>
      <c r="T30" s="28">
        <v>35</v>
      </c>
      <c r="U30" s="21" t="s">
        <v>61</v>
      </c>
      <c r="V30" s="20" t="s">
        <v>11</v>
      </c>
      <c r="W30" s="28">
        <v>7</v>
      </c>
      <c r="X30" s="28">
        <v>8</v>
      </c>
      <c r="Y30" s="20" t="s">
        <v>61</v>
      </c>
      <c r="Z30" s="20" t="s">
        <v>61</v>
      </c>
      <c r="AA30" s="20" t="str">
        <f t="shared" si="0"/>
        <v>Compress 3000 AWBS 15t</v>
      </c>
      <c r="AB30" s="20" t="s">
        <v>2</v>
      </c>
      <c r="AC30" s="20" t="s">
        <v>3</v>
      </c>
      <c r="AD30" s="20" t="s">
        <v>3</v>
      </c>
      <c r="AE30" s="20">
        <v>15</v>
      </c>
      <c r="AF30" s="38" t="s">
        <v>191</v>
      </c>
      <c r="AG30" s="13" t="s">
        <v>52</v>
      </c>
      <c r="AH30" s="20" t="s">
        <v>61</v>
      </c>
      <c r="AI30" s="20" t="s">
        <v>61</v>
      </c>
      <c r="AJ30" s="20" t="s">
        <v>61</v>
      </c>
      <c r="AK30" s="50" t="s">
        <v>61</v>
      </c>
      <c r="AL30" s="20" t="s">
        <v>3</v>
      </c>
      <c r="AM30" s="20" t="s">
        <v>61</v>
      </c>
      <c r="AN30" s="20" t="s">
        <v>193</v>
      </c>
      <c r="AO30" s="20" t="s">
        <v>3</v>
      </c>
      <c r="AP30" s="20" t="s">
        <v>11</v>
      </c>
      <c r="AQ30" s="20" t="s">
        <v>55</v>
      </c>
      <c r="AR30" s="20" t="s">
        <v>54</v>
      </c>
      <c r="AS30" s="20" t="s">
        <v>11</v>
      </c>
      <c r="AT30" s="20">
        <v>0.23</v>
      </c>
      <c r="AU30" s="20" t="s">
        <v>3</v>
      </c>
      <c r="AV30" s="20" t="s">
        <v>163</v>
      </c>
      <c r="AW30" s="20" t="s">
        <v>61</v>
      </c>
      <c r="AX30" s="20" t="s">
        <v>193</v>
      </c>
      <c r="AY30" s="38" t="s">
        <v>204</v>
      </c>
    </row>
    <row r="31" spans="1:51" x14ac:dyDescent="0.2">
      <c r="A31" s="20" t="s">
        <v>89</v>
      </c>
      <c r="B31" s="20" t="s">
        <v>68</v>
      </c>
      <c r="C31" s="20" t="s">
        <v>51</v>
      </c>
      <c r="D31" s="20" t="s">
        <v>2</v>
      </c>
      <c r="E31" s="20" t="s">
        <v>3</v>
      </c>
      <c r="F31" s="20" t="s">
        <v>3</v>
      </c>
      <c r="G31" s="20" t="s">
        <v>5</v>
      </c>
      <c r="H31" s="20" t="s">
        <v>67</v>
      </c>
      <c r="I31" s="20" t="s">
        <v>3</v>
      </c>
      <c r="J31" s="20">
        <v>2</v>
      </c>
      <c r="K31" s="20" t="s">
        <v>3</v>
      </c>
      <c r="L31" s="20">
        <v>123</v>
      </c>
      <c r="M31" s="20">
        <v>1.0999999999999999E-2</v>
      </c>
      <c r="N31" s="20">
        <v>5.0999999999999997E-2</v>
      </c>
      <c r="O31" s="20">
        <v>1.0999999999999999E-2</v>
      </c>
      <c r="P31" s="20">
        <v>0.1</v>
      </c>
      <c r="Q31" s="28">
        <v>55</v>
      </c>
      <c r="R31" s="20" t="s">
        <v>169</v>
      </c>
      <c r="S31" s="20" t="s">
        <v>11</v>
      </c>
      <c r="T31" s="28">
        <v>35</v>
      </c>
      <c r="U31" s="21" t="s">
        <v>61</v>
      </c>
      <c r="V31" s="20" t="s">
        <v>11</v>
      </c>
      <c r="W31" s="28">
        <v>7</v>
      </c>
      <c r="X31" s="28">
        <v>8</v>
      </c>
      <c r="Y31" s="20" t="s">
        <v>61</v>
      </c>
      <c r="Z31" s="20" t="s">
        <v>61</v>
      </c>
      <c r="AA31" s="20" t="str">
        <f t="shared" si="0"/>
        <v>Compress 3000 AWMS 2</v>
      </c>
      <c r="AB31" s="20" t="s">
        <v>2</v>
      </c>
      <c r="AC31" s="20" t="s">
        <v>3</v>
      </c>
      <c r="AD31" s="20" t="s">
        <v>3</v>
      </c>
      <c r="AE31" s="20">
        <v>2</v>
      </c>
      <c r="AF31" s="20" t="s">
        <v>11</v>
      </c>
      <c r="AG31" s="20" t="s">
        <v>56</v>
      </c>
      <c r="AH31" s="20" t="s">
        <v>11</v>
      </c>
      <c r="AI31" s="20" t="s">
        <v>18</v>
      </c>
      <c r="AJ31" s="20" t="s">
        <v>11</v>
      </c>
      <c r="AK31" s="51" t="s">
        <v>223</v>
      </c>
      <c r="AL31" s="20" t="s">
        <v>11</v>
      </c>
      <c r="AM31" s="20" t="s">
        <v>11</v>
      </c>
      <c r="AN31" s="20" t="s">
        <v>61</v>
      </c>
      <c r="AO31" s="20" t="s">
        <v>3</v>
      </c>
      <c r="AP31" s="20" t="s">
        <v>11</v>
      </c>
      <c r="AQ31" s="20" t="s">
        <v>53</v>
      </c>
      <c r="AR31" s="20" t="s">
        <v>54</v>
      </c>
      <c r="AS31" s="20" t="s">
        <v>11</v>
      </c>
      <c r="AT31" s="20">
        <v>0.23</v>
      </c>
      <c r="AU31" s="20" t="s">
        <v>3</v>
      </c>
      <c r="AV31" s="20" t="s">
        <v>163</v>
      </c>
      <c r="AW31" s="20" t="s">
        <v>164</v>
      </c>
      <c r="AX31" s="20" t="s">
        <v>61</v>
      </c>
      <c r="AY31" s="38" t="s">
        <v>204</v>
      </c>
    </row>
    <row r="32" spans="1:51" x14ac:dyDescent="0.2">
      <c r="A32" s="20" t="s">
        <v>90</v>
      </c>
      <c r="B32" s="20" t="s">
        <v>68</v>
      </c>
      <c r="C32" s="20" t="s">
        <v>51</v>
      </c>
      <c r="D32" s="20" t="s">
        <v>2</v>
      </c>
      <c r="E32" s="20" t="s">
        <v>3</v>
      </c>
      <c r="F32" s="20" t="s">
        <v>3</v>
      </c>
      <c r="G32" s="20" t="s">
        <v>5</v>
      </c>
      <c r="H32" s="20" t="s">
        <v>67</v>
      </c>
      <c r="I32" s="20" t="s">
        <v>3</v>
      </c>
      <c r="J32" s="20">
        <v>4</v>
      </c>
      <c r="K32" s="20" t="s">
        <v>3</v>
      </c>
      <c r="L32" s="20">
        <v>122</v>
      </c>
      <c r="M32" s="20">
        <v>1.7000000000000001E-2</v>
      </c>
      <c r="N32" s="20">
        <v>0</v>
      </c>
      <c r="O32" s="20">
        <v>1.7000000000000001E-2</v>
      </c>
      <c r="P32" s="20">
        <v>1.6E-2</v>
      </c>
      <c r="Q32" s="28">
        <v>55</v>
      </c>
      <c r="R32" s="20" t="s">
        <v>169</v>
      </c>
      <c r="S32" s="20" t="s">
        <v>11</v>
      </c>
      <c r="T32" s="28">
        <v>35</v>
      </c>
      <c r="U32" s="21" t="s">
        <v>61</v>
      </c>
      <c r="V32" s="20" t="s">
        <v>11</v>
      </c>
      <c r="W32" s="28">
        <v>7</v>
      </c>
      <c r="X32" s="28">
        <v>8</v>
      </c>
      <c r="Y32" s="20" t="s">
        <v>61</v>
      </c>
      <c r="Z32" s="20" t="s">
        <v>61</v>
      </c>
      <c r="AA32" s="20" t="str">
        <f t="shared" si="0"/>
        <v>Compress 3000 AWMS 4</v>
      </c>
      <c r="AB32" s="20" t="s">
        <v>2</v>
      </c>
      <c r="AC32" s="20" t="s">
        <v>3</v>
      </c>
      <c r="AD32" s="20" t="s">
        <v>3</v>
      </c>
      <c r="AE32" s="20">
        <v>4</v>
      </c>
      <c r="AF32" s="20" t="s">
        <v>11</v>
      </c>
      <c r="AG32" s="20" t="s">
        <v>56</v>
      </c>
      <c r="AH32" s="20" t="s">
        <v>11</v>
      </c>
      <c r="AI32" s="20" t="s">
        <v>18</v>
      </c>
      <c r="AJ32" s="20" t="s">
        <v>11</v>
      </c>
      <c r="AK32" s="51" t="s">
        <v>224</v>
      </c>
      <c r="AL32" s="20" t="s">
        <v>11</v>
      </c>
      <c r="AM32" s="20" t="s">
        <v>11</v>
      </c>
      <c r="AN32" s="20" t="s">
        <v>61</v>
      </c>
      <c r="AO32" s="20" t="s">
        <v>3</v>
      </c>
      <c r="AP32" s="20" t="s">
        <v>11</v>
      </c>
      <c r="AQ32" s="20" t="s">
        <v>53</v>
      </c>
      <c r="AR32" s="20" t="s">
        <v>54</v>
      </c>
      <c r="AS32" s="20" t="s">
        <v>11</v>
      </c>
      <c r="AT32" s="20">
        <v>0.23</v>
      </c>
      <c r="AU32" s="20" t="s">
        <v>3</v>
      </c>
      <c r="AV32" s="20" t="s">
        <v>163</v>
      </c>
      <c r="AW32" s="20" t="s">
        <v>164</v>
      </c>
      <c r="AX32" s="20" t="s">
        <v>61</v>
      </c>
      <c r="AY32" s="38" t="s">
        <v>204</v>
      </c>
    </row>
    <row r="33" spans="1:51" x14ac:dyDescent="0.2">
      <c r="A33" s="20" t="s">
        <v>91</v>
      </c>
      <c r="B33" s="20" t="s">
        <v>68</v>
      </c>
      <c r="C33" s="20" t="s">
        <v>51</v>
      </c>
      <c r="D33" s="20" t="s">
        <v>2</v>
      </c>
      <c r="E33" s="20" t="s">
        <v>3</v>
      </c>
      <c r="F33" s="20" t="s">
        <v>3</v>
      </c>
      <c r="G33" s="20" t="s">
        <v>5</v>
      </c>
      <c r="H33" s="20" t="s">
        <v>67</v>
      </c>
      <c r="I33" s="20" t="s">
        <v>3</v>
      </c>
      <c r="J33" s="20">
        <v>6</v>
      </c>
      <c r="K33" s="20" t="s">
        <v>3</v>
      </c>
      <c r="L33" s="20">
        <v>121</v>
      </c>
      <c r="M33" s="20">
        <v>1.7000000000000001E-2</v>
      </c>
      <c r="N33" s="20">
        <v>0</v>
      </c>
      <c r="O33" s="20">
        <v>1.7000000000000001E-2</v>
      </c>
      <c r="P33" s="20">
        <v>1.6E-2</v>
      </c>
      <c r="Q33" s="28">
        <v>55</v>
      </c>
      <c r="R33" s="20" t="s">
        <v>169</v>
      </c>
      <c r="S33" s="20" t="s">
        <v>11</v>
      </c>
      <c r="T33" s="28">
        <v>35</v>
      </c>
      <c r="U33" s="21" t="s">
        <v>61</v>
      </c>
      <c r="V33" s="20" t="s">
        <v>11</v>
      </c>
      <c r="W33" s="28">
        <v>7</v>
      </c>
      <c r="X33" s="28">
        <v>8</v>
      </c>
      <c r="Y33" s="20" t="s">
        <v>61</v>
      </c>
      <c r="Z33" s="20" t="s">
        <v>61</v>
      </c>
      <c r="AA33" s="20" t="str">
        <f t="shared" si="0"/>
        <v>Compress 3000 AWMS 6</v>
      </c>
      <c r="AB33" s="20" t="s">
        <v>2</v>
      </c>
      <c r="AC33" s="20" t="s">
        <v>3</v>
      </c>
      <c r="AD33" s="20" t="s">
        <v>3</v>
      </c>
      <c r="AE33" s="20">
        <v>6</v>
      </c>
      <c r="AF33" s="20" t="s">
        <v>11</v>
      </c>
      <c r="AG33" s="20" t="s">
        <v>56</v>
      </c>
      <c r="AH33" s="20" t="s">
        <v>11</v>
      </c>
      <c r="AI33" s="20" t="s">
        <v>18</v>
      </c>
      <c r="AJ33" s="20" t="s">
        <v>11</v>
      </c>
      <c r="AK33" s="51" t="s">
        <v>224</v>
      </c>
      <c r="AL33" s="20" t="s">
        <v>11</v>
      </c>
      <c r="AM33" s="20" t="s">
        <v>11</v>
      </c>
      <c r="AN33" s="20" t="s">
        <v>61</v>
      </c>
      <c r="AO33" s="20" t="s">
        <v>3</v>
      </c>
      <c r="AP33" s="20" t="s">
        <v>11</v>
      </c>
      <c r="AQ33" s="20" t="s">
        <v>53</v>
      </c>
      <c r="AR33" s="20" t="s">
        <v>54</v>
      </c>
      <c r="AS33" s="20" t="s">
        <v>11</v>
      </c>
      <c r="AT33" s="20">
        <v>0.23</v>
      </c>
      <c r="AU33" s="20" t="s">
        <v>3</v>
      </c>
      <c r="AV33" s="20" t="s">
        <v>163</v>
      </c>
      <c r="AW33" s="20" t="s">
        <v>164</v>
      </c>
      <c r="AX33" s="20" t="s">
        <v>61</v>
      </c>
      <c r="AY33" s="38" t="s">
        <v>204</v>
      </c>
    </row>
    <row r="34" spans="1:51" x14ac:dyDescent="0.2">
      <c r="A34" s="20" t="s">
        <v>92</v>
      </c>
      <c r="B34" s="20" t="s">
        <v>68</v>
      </c>
      <c r="C34" s="20" t="s">
        <v>51</v>
      </c>
      <c r="D34" s="20" t="s">
        <v>2</v>
      </c>
      <c r="E34" s="20" t="s">
        <v>3</v>
      </c>
      <c r="F34" s="20" t="s">
        <v>3</v>
      </c>
      <c r="G34" s="20" t="s">
        <v>5</v>
      </c>
      <c r="H34" s="20" t="s">
        <v>67</v>
      </c>
      <c r="I34" s="20" t="s">
        <v>3</v>
      </c>
      <c r="J34" s="20">
        <v>8</v>
      </c>
      <c r="K34" s="20" t="s">
        <v>3</v>
      </c>
      <c r="L34" s="20">
        <v>132</v>
      </c>
      <c r="M34" s="20">
        <v>1.2999999999999999E-2</v>
      </c>
      <c r="N34" s="20">
        <v>0</v>
      </c>
      <c r="O34" s="20">
        <v>1.2999999999999999E-2</v>
      </c>
      <c r="P34" s="20">
        <v>1.7000000000000001E-2</v>
      </c>
      <c r="Q34" s="28">
        <v>55</v>
      </c>
      <c r="R34" s="20" t="s">
        <v>169</v>
      </c>
      <c r="S34" s="20" t="s">
        <v>11</v>
      </c>
      <c r="T34" s="28">
        <v>35</v>
      </c>
      <c r="U34" s="21" t="s">
        <v>61</v>
      </c>
      <c r="V34" s="20" t="s">
        <v>11</v>
      </c>
      <c r="W34" s="28">
        <v>7</v>
      </c>
      <c r="X34" s="28">
        <v>8</v>
      </c>
      <c r="Y34" s="20" t="s">
        <v>61</v>
      </c>
      <c r="Z34" s="20" t="s">
        <v>61</v>
      </c>
      <c r="AA34" s="20" t="str">
        <f t="shared" si="0"/>
        <v>Compress 3000 AWMS 8</v>
      </c>
      <c r="AB34" s="20" t="s">
        <v>2</v>
      </c>
      <c r="AC34" s="20" t="s">
        <v>3</v>
      </c>
      <c r="AD34" s="20" t="s">
        <v>3</v>
      </c>
      <c r="AE34" s="20">
        <v>8</v>
      </c>
      <c r="AF34" s="20" t="s">
        <v>11</v>
      </c>
      <c r="AG34" s="20" t="s">
        <v>56</v>
      </c>
      <c r="AH34" s="20" t="s">
        <v>11</v>
      </c>
      <c r="AI34" s="20" t="s">
        <v>18</v>
      </c>
      <c r="AJ34" s="20" t="s">
        <v>11</v>
      </c>
      <c r="AK34" s="51" t="s">
        <v>224</v>
      </c>
      <c r="AL34" s="20" t="s">
        <v>11</v>
      </c>
      <c r="AM34" s="20" t="s">
        <v>11</v>
      </c>
      <c r="AN34" s="20" t="s">
        <v>61</v>
      </c>
      <c r="AO34" s="20" t="s">
        <v>3</v>
      </c>
      <c r="AP34" s="20" t="s">
        <v>11</v>
      </c>
      <c r="AQ34" s="20" t="s">
        <v>53</v>
      </c>
      <c r="AR34" s="20" t="s">
        <v>54</v>
      </c>
      <c r="AS34" s="20" t="s">
        <v>11</v>
      </c>
      <c r="AT34" s="20">
        <v>0.23</v>
      </c>
      <c r="AU34" s="20" t="s">
        <v>3</v>
      </c>
      <c r="AV34" s="20" t="s">
        <v>163</v>
      </c>
      <c r="AW34" s="20" t="s">
        <v>164</v>
      </c>
      <c r="AX34" s="20" t="s">
        <v>61</v>
      </c>
      <c r="AY34" s="38" t="s">
        <v>204</v>
      </c>
    </row>
    <row r="35" spans="1:51" x14ac:dyDescent="0.2">
      <c r="A35" s="20" t="s">
        <v>93</v>
      </c>
      <c r="B35" s="20" t="s">
        <v>68</v>
      </c>
      <c r="C35" s="20" t="s">
        <v>51</v>
      </c>
      <c r="D35" s="20" t="s">
        <v>2</v>
      </c>
      <c r="E35" s="20" t="s">
        <v>3</v>
      </c>
      <c r="F35" s="20" t="s">
        <v>3</v>
      </c>
      <c r="G35" s="20" t="s">
        <v>5</v>
      </c>
      <c r="H35" s="20" t="s">
        <v>67</v>
      </c>
      <c r="I35" s="20" t="s">
        <v>3</v>
      </c>
      <c r="J35" s="20">
        <v>11</v>
      </c>
      <c r="K35" s="20" t="s">
        <v>3</v>
      </c>
      <c r="L35" s="20">
        <v>119</v>
      </c>
      <c r="M35" s="20">
        <v>7.0000000000000001E-3</v>
      </c>
      <c r="N35" s="20">
        <v>0</v>
      </c>
      <c r="O35" s="20">
        <v>7.0000000000000001E-3</v>
      </c>
      <c r="P35" s="20">
        <v>3.5000000000000003E-2</v>
      </c>
      <c r="Q35" s="28">
        <v>55</v>
      </c>
      <c r="R35" s="20" t="s">
        <v>169</v>
      </c>
      <c r="S35" s="20" t="s">
        <v>11</v>
      </c>
      <c r="T35" s="28">
        <v>35</v>
      </c>
      <c r="U35" s="21" t="s">
        <v>61</v>
      </c>
      <c r="V35" s="20" t="s">
        <v>11</v>
      </c>
      <c r="W35" s="28">
        <v>7</v>
      </c>
      <c r="X35" s="28">
        <v>8</v>
      </c>
      <c r="Y35" s="20" t="s">
        <v>61</v>
      </c>
      <c r="Z35" s="20" t="s">
        <v>61</v>
      </c>
      <c r="AA35" s="20" t="str">
        <f t="shared" si="0"/>
        <v>Compress 3000 AWMS 11s</v>
      </c>
      <c r="AB35" s="20" t="s">
        <v>2</v>
      </c>
      <c r="AC35" s="20" t="s">
        <v>3</v>
      </c>
      <c r="AD35" s="20" t="s">
        <v>3</v>
      </c>
      <c r="AE35" s="20">
        <v>11</v>
      </c>
      <c r="AF35" s="20" t="s">
        <v>11</v>
      </c>
      <c r="AG35" s="20" t="s">
        <v>56</v>
      </c>
      <c r="AH35" s="20" t="s">
        <v>11</v>
      </c>
      <c r="AI35" s="20" t="s">
        <v>18</v>
      </c>
      <c r="AJ35" s="20" t="s">
        <v>11</v>
      </c>
      <c r="AK35" s="51" t="s">
        <v>225</v>
      </c>
      <c r="AL35" s="20" t="s">
        <v>11</v>
      </c>
      <c r="AM35" s="20" t="s">
        <v>11</v>
      </c>
      <c r="AN35" s="20" t="s">
        <v>61</v>
      </c>
      <c r="AO35" s="20" t="s">
        <v>3</v>
      </c>
      <c r="AP35" s="20" t="s">
        <v>11</v>
      </c>
      <c r="AQ35" s="20" t="s">
        <v>55</v>
      </c>
      <c r="AR35" s="20" t="s">
        <v>54</v>
      </c>
      <c r="AS35" s="20" t="s">
        <v>11</v>
      </c>
      <c r="AT35" s="20">
        <v>0.23</v>
      </c>
      <c r="AU35" s="20" t="s">
        <v>3</v>
      </c>
      <c r="AV35" s="20" t="s">
        <v>163</v>
      </c>
      <c r="AW35" s="20" t="s">
        <v>164</v>
      </c>
      <c r="AX35" s="20" t="s">
        <v>61</v>
      </c>
      <c r="AY35" s="38" t="s">
        <v>204</v>
      </c>
    </row>
    <row r="36" spans="1:51" x14ac:dyDescent="0.2">
      <c r="A36" s="20" t="s">
        <v>94</v>
      </c>
      <c r="B36" s="20" t="s">
        <v>68</v>
      </c>
      <c r="C36" s="20" t="s">
        <v>51</v>
      </c>
      <c r="D36" s="20" t="s">
        <v>2</v>
      </c>
      <c r="E36" s="20" t="s">
        <v>3</v>
      </c>
      <c r="F36" s="20" t="s">
        <v>3</v>
      </c>
      <c r="G36" s="20" t="s">
        <v>5</v>
      </c>
      <c r="H36" s="20" t="s">
        <v>67</v>
      </c>
      <c r="I36" s="20" t="s">
        <v>3</v>
      </c>
      <c r="J36" s="20">
        <v>11</v>
      </c>
      <c r="K36" s="20" t="s">
        <v>3</v>
      </c>
      <c r="L36" s="20">
        <v>127</v>
      </c>
      <c r="M36" s="20">
        <v>2.5999999999999999E-2</v>
      </c>
      <c r="N36" s="20">
        <v>0</v>
      </c>
      <c r="O36" s="20">
        <v>2.5999999999999999E-2</v>
      </c>
      <c r="P36" s="20">
        <v>5.2999999999999999E-2</v>
      </c>
      <c r="Q36" s="28">
        <v>55</v>
      </c>
      <c r="R36" s="20" t="s">
        <v>169</v>
      </c>
      <c r="S36" s="20" t="s">
        <v>11</v>
      </c>
      <c r="T36" s="28">
        <v>35</v>
      </c>
      <c r="U36" s="21" t="s">
        <v>61</v>
      </c>
      <c r="V36" s="20" t="s">
        <v>11</v>
      </c>
      <c r="W36" s="28">
        <v>7</v>
      </c>
      <c r="X36" s="28">
        <v>8</v>
      </c>
      <c r="Y36" s="20" t="s">
        <v>61</v>
      </c>
      <c r="Z36" s="20" t="s">
        <v>61</v>
      </c>
      <c r="AA36" s="20" t="str">
        <f t="shared" si="0"/>
        <v>Compress 3000 AWMS 11t</v>
      </c>
      <c r="AB36" s="20" t="s">
        <v>2</v>
      </c>
      <c r="AC36" s="20" t="s">
        <v>3</v>
      </c>
      <c r="AD36" s="20" t="s">
        <v>3</v>
      </c>
      <c r="AE36" s="20">
        <v>11</v>
      </c>
      <c r="AF36" s="20" t="s">
        <v>11</v>
      </c>
      <c r="AG36" s="20" t="s">
        <v>56</v>
      </c>
      <c r="AH36" s="20" t="s">
        <v>11</v>
      </c>
      <c r="AI36" s="20" t="s">
        <v>18</v>
      </c>
      <c r="AJ36" s="20" t="s">
        <v>11</v>
      </c>
      <c r="AK36" s="51" t="s">
        <v>226</v>
      </c>
      <c r="AL36" s="20" t="s">
        <v>11</v>
      </c>
      <c r="AM36" s="20" t="s">
        <v>11</v>
      </c>
      <c r="AN36" s="20" t="s">
        <v>61</v>
      </c>
      <c r="AO36" s="20" t="s">
        <v>3</v>
      </c>
      <c r="AP36" s="20" t="s">
        <v>11</v>
      </c>
      <c r="AQ36" s="20" t="s">
        <v>55</v>
      </c>
      <c r="AR36" s="20" t="s">
        <v>54</v>
      </c>
      <c r="AS36" s="20" t="s">
        <v>11</v>
      </c>
      <c r="AT36" s="20">
        <v>0.23</v>
      </c>
      <c r="AU36" s="20" t="s">
        <v>3</v>
      </c>
      <c r="AV36" s="20" t="s">
        <v>163</v>
      </c>
      <c r="AW36" s="20" t="s">
        <v>164</v>
      </c>
      <c r="AX36" s="20" t="s">
        <v>61</v>
      </c>
      <c r="AY36" s="38" t="s">
        <v>204</v>
      </c>
    </row>
    <row r="37" spans="1:51" x14ac:dyDescent="0.2">
      <c r="A37" s="20" t="s">
        <v>95</v>
      </c>
      <c r="B37" s="20" t="s">
        <v>68</v>
      </c>
      <c r="C37" s="20" t="s">
        <v>51</v>
      </c>
      <c r="D37" s="20" t="s">
        <v>2</v>
      </c>
      <c r="E37" s="20" t="s">
        <v>3</v>
      </c>
      <c r="F37" s="20" t="s">
        <v>3</v>
      </c>
      <c r="G37" s="20" t="s">
        <v>5</v>
      </c>
      <c r="H37" s="20" t="s">
        <v>67</v>
      </c>
      <c r="I37" s="20" t="s">
        <v>3</v>
      </c>
      <c r="J37" s="20">
        <v>13</v>
      </c>
      <c r="K37" s="20" t="s">
        <v>3</v>
      </c>
      <c r="L37" s="20">
        <v>134</v>
      </c>
      <c r="M37" s="20">
        <v>7.0000000000000001E-3</v>
      </c>
      <c r="N37" s="20">
        <v>0</v>
      </c>
      <c r="O37" s="20">
        <v>7.0000000000000001E-3</v>
      </c>
      <c r="P37" s="20">
        <v>3.5000000000000003E-2</v>
      </c>
      <c r="Q37" s="28">
        <v>55</v>
      </c>
      <c r="R37" s="20" t="s">
        <v>169</v>
      </c>
      <c r="S37" s="20" t="s">
        <v>11</v>
      </c>
      <c r="T37" s="28">
        <v>35</v>
      </c>
      <c r="U37" s="21" t="s">
        <v>61</v>
      </c>
      <c r="V37" s="20" t="s">
        <v>11</v>
      </c>
      <c r="W37" s="28">
        <v>7</v>
      </c>
      <c r="X37" s="28">
        <v>8</v>
      </c>
      <c r="Y37" s="20" t="s">
        <v>61</v>
      </c>
      <c r="Z37" s="20" t="s">
        <v>61</v>
      </c>
      <c r="AA37" s="20" t="str">
        <f t="shared" si="0"/>
        <v>Compress 3000 AWMS 13s</v>
      </c>
      <c r="AB37" s="20" t="s">
        <v>2</v>
      </c>
      <c r="AC37" s="20" t="s">
        <v>3</v>
      </c>
      <c r="AD37" s="20" t="s">
        <v>3</v>
      </c>
      <c r="AE37" s="20">
        <v>13</v>
      </c>
      <c r="AF37" s="20" t="s">
        <v>11</v>
      </c>
      <c r="AG37" s="20" t="s">
        <v>56</v>
      </c>
      <c r="AH37" s="20" t="s">
        <v>11</v>
      </c>
      <c r="AI37" s="20" t="s">
        <v>18</v>
      </c>
      <c r="AJ37" s="20" t="s">
        <v>11</v>
      </c>
      <c r="AK37" s="51" t="s">
        <v>225</v>
      </c>
      <c r="AL37" s="20" t="s">
        <v>11</v>
      </c>
      <c r="AM37" s="20" t="s">
        <v>11</v>
      </c>
      <c r="AN37" s="20" t="s">
        <v>61</v>
      </c>
      <c r="AO37" s="20" t="s">
        <v>3</v>
      </c>
      <c r="AP37" s="20" t="s">
        <v>11</v>
      </c>
      <c r="AQ37" s="20" t="s">
        <v>55</v>
      </c>
      <c r="AR37" s="20" t="s">
        <v>54</v>
      </c>
      <c r="AS37" s="20" t="s">
        <v>11</v>
      </c>
      <c r="AT37" s="20">
        <v>0.23</v>
      </c>
      <c r="AU37" s="20" t="s">
        <v>3</v>
      </c>
      <c r="AV37" s="20" t="s">
        <v>163</v>
      </c>
      <c r="AW37" s="20" t="s">
        <v>164</v>
      </c>
      <c r="AX37" s="20" t="s">
        <v>61</v>
      </c>
      <c r="AY37" s="38" t="s">
        <v>204</v>
      </c>
    </row>
    <row r="38" spans="1:51" x14ac:dyDescent="0.2">
      <c r="A38" s="20" t="s">
        <v>96</v>
      </c>
      <c r="B38" s="20" t="s">
        <v>68</v>
      </c>
      <c r="C38" s="20" t="s">
        <v>51</v>
      </c>
      <c r="D38" s="20" t="s">
        <v>2</v>
      </c>
      <c r="E38" s="20" t="s">
        <v>3</v>
      </c>
      <c r="F38" s="20" t="s">
        <v>3</v>
      </c>
      <c r="G38" s="20" t="s">
        <v>5</v>
      </c>
      <c r="H38" s="20" t="s">
        <v>67</v>
      </c>
      <c r="I38" s="20" t="s">
        <v>3</v>
      </c>
      <c r="J38" s="20">
        <v>13</v>
      </c>
      <c r="K38" s="20" t="s">
        <v>3</v>
      </c>
      <c r="L38" s="20">
        <v>130</v>
      </c>
      <c r="M38" s="20">
        <v>2.5999999999999999E-2</v>
      </c>
      <c r="N38" s="20">
        <v>0</v>
      </c>
      <c r="O38" s="20">
        <v>2.5999999999999999E-2</v>
      </c>
      <c r="P38" s="20">
        <v>5.2999999999999999E-2</v>
      </c>
      <c r="Q38" s="28">
        <v>55</v>
      </c>
      <c r="R38" s="20" t="s">
        <v>169</v>
      </c>
      <c r="S38" s="20" t="s">
        <v>11</v>
      </c>
      <c r="T38" s="28">
        <v>35</v>
      </c>
      <c r="U38" s="21" t="s">
        <v>61</v>
      </c>
      <c r="V38" s="20" t="s">
        <v>11</v>
      </c>
      <c r="W38" s="28">
        <v>7</v>
      </c>
      <c r="X38" s="28">
        <v>8</v>
      </c>
      <c r="Y38" s="20" t="s">
        <v>61</v>
      </c>
      <c r="Z38" s="20" t="s">
        <v>61</v>
      </c>
      <c r="AA38" s="20" t="str">
        <f t="shared" si="0"/>
        <v>Compress 3000 AWMS 13t</v>
      </c>
      <c r="AB38" s="20" t="s">
        <v>2</v>
      </c>
      <c r="AC38" s="20" t="s">
        <v>3</v>
      </c>
      <c r="AD38" s="20" t="s">
        <v>3</v>
      </c>
      <c r="AE38" s="20">
        <v>13</v>
      </c>
      <c r="AF38" s="20" t="s">
        <v>11</v>
      </c>
      <c r="AG38" s="20" t="s">
        <v>56</v>
      </c>
      <c r="AH38" s="20" t="s">
        <v>11</v>
      </c>
      <c r="AI38" s="20" t="s">
        <v>18</v>
      </c>
      <c r="AJ38" s="20" t="s">
        <v>11</v>
      </c>
      <c r="AK38" s="51" t="s">
        <v>226</v>
      </c>
      <c r="AL38" s="20" t="s">
        <v>11</v>
      </c>
      <c r="AM38" s="20" t="s">
        <v>11</v>
      </c>
      <c r="AN38" s="20" t="s">
        <v>61</v>
      </c>
      <c r="AO38" s="20" t="s">
        <v>3</v>
      </c>
      <c r="AP38" s="20" t="s">
        <v>11</v>
      </c>
      <c r="AQ38" s="20" t="s">
        <v>55</v>
      </c>
      <c r="AR38" s="20" t="s">
        <v>54</v>
      </c>
      <c r="AS38" s="20" t="s">
        <v>11</v>
      </c>
      <c r="AT38" s="20">
        <v>0.23</v>
      </c>
      <c r="AU38" s="20" t="s">
        <v>3</v>
      </c>
      <c r="AV38" s="20" t="s">
        <v>163</v>
      </c>
      <c r="AW38" s="20" t="s">
        <v>164</v>
      </c>
      <c r="AX38" s="20" t="s">
        <v>61</v>
      </c>
      <c r="AY38" s="38" t="s">
        <v>204</v>
      </c>
    </row>
    <row r="39" spans="1:51" x14ac:dyDescent="0.2">
      <c r="A39" s="20" t="s">
        <v>97</v>
      </c>
      <c r="B39" s="20" t="s">
        <v>68</v>
      </c>
      <c r="C39" s="20" t="s">
        <v>51</v>
      </c>
      <c r="D39" s="20" t="s">
        <v>2</v>
      </c>
      <c r="E39" s="20" t="s">
        <v>3</v>
      </c>
      <c r="F39" s="20" t="s">
        <v>3</v>
      </c>
      <c r="G39" s="20" t="s">
        <v>5</v>
      </c>
      <c r="H39" s="20" t="s">
        <v>67</v>
      </c>
      <c r="I39" s="20" t="s">
        <v>3</v>
      </c>
      <c r="J39" s="20">
        <v>15</v>
      </c>
      <c r="K39" s="20" t="s">
        <v>3</v>
      </c>
      <c r="L39" s="20">
        <v>134</v>
      </c>
      <c r="M39" s="20">
        <v>7.0000000000000001E-3</v>
      </c>
      <c r="N39" s="20">
        <v>0</v>
      </c>
      <c r="O39" s="20">
        <v>7.0000000000000001E-3</v>
      </c>
      <c r="P39" s="20">
        <v>3.5000000000000003E-2</v>
      </c>
      <c r="Q39" s="28">
        <v>55</v>
      </c>
      <c r="R39" s="20" t="s">
        <v>169</v>
      </c>
      <c r="S39" s="20" t="s">
        <v>11</v>
      </c>
      <c r="T39" s="28">
        <v>35</v>
      </c>
      <c r="U39" s="21" t="s">
        <v>61</v>
      </c>
      <c r="V39" s="20" t="s">
        <v>11</v>
      </c>
      <c r="W39" s="28">
        <v>7</v>
      </c>
      <c r="X39" s="28">
        <v>8</v>
      </c>
      <c r="Y39" s="20" t="s">
        <v>61</v>
      </c>
      <c r="Z39" s="20" t="s">
        <v>61</v>
      </c>
      <c r="AA39" s="20" t="str">
        <f t="shared" si="0"/>
        <v>Compress 3000 AWMS 15s</v>
      </c>
      <c r="AB39" s="20" t="s">
        <v>2</v>
      </c>
      <c r="AC39" s="20" t="s">
        <v>3</v>
      </c>
      <c r="AD39" s="20" t="s">
        <v>3</v>
      </c>
      <c r="AE39" s="20">
        <v>15</v>
      </c>
      <c r="AF39" s="20" t="s">
        <v>11</v>
      </c>
      <c r="AG39" s="20" t="s">
        <v>56</v>
      </c>
      <c r="AH39" s="20" t="s">
        <v>11</v>
      </c>
      <c r="AI39" s="20" t="s">
        <v>18</v>
      </c>
      <c r="AJ39" s="20" t="s">
        <v>11</v>
      </c>
      <c r="AK39" s="51" t="s">
        <v>225</v>
      </c>
      <c r="AL39" s="20" t="s">
        <v>11</v>
      </c>
      <c r="AM39" s="20" t="s">
        <v>11</v>
      </c>
      <c r="AN39" s="20" t="s">
        <v>61</v>
      </c>
      <c r="AO39" s="20" t="s">
        <v>3</v>
      </c>
      <c r="AP39" s="20" t="s">
        <v>11</v>
      </c>
      <c r="AQ39" s="20" t="s">
        <v>55</v>
      </c>
      <c r="AR39" s="20" t="s">
        <v>54</v>
      </c>
      <c r="AS39" s="20" t="s">
        <v>11</v>
      </c>
      <c r="AT39" s="20">
        <v>0.23</v>
      </c>
      <c r="AU39" s="20" t="s">
        <v>3</v>
      </c>
      <c r="AV39" s="20" t="s">
        <v>163</v>
      </c>
      <c r="AW39" s="20" t="s">
        <v>164</v>
      </c>
      <c r="AX39" s="20" t="s">
        <v>61</v>
      </c>
      <c r="AY39" s="38" t="s">
        <v>204</v>
      </c>
    </row>
    <row r="40" spans="1:51" x14ac:dyDescent="0.2">
      <c r="A40" s="20" t="s">
        <v>98</v>
      </c>
      <c r="B40" s="20" t="s">
        <v>68</v>
      </c>
      <c r="C40" s="20" t="s">
        <v>51</v>
      </c>
      <c r="D40" s="20" t="s">
        <v>2</v>
      </c>
      <c r="E40" s="20" t="s">
        <v>3</v>
      </c>
      <c r="F40" s="20" t="s">
        <v>3</v>
      </c>
      <c r="G40" s="20" t="s">
        <v>5</v>
      </c>
      <c r="H40" s="20" t="s">
        <v>67</v>
      </c>
      <c r="I40" s="20" t="s">
        <v>3</v>
      </c>
      <c r="J40" s="20">
        <v>15</v>
      </c>
      <c r="K40" s="20" t="s">
        <v>3</v>
      </c>
      <c r="L40" s="20">
        <v>130</v>
      </c>
      <c r="M40" s="20">
        <v>2.5999999999999999E-2</v>
      </c>
      <c r="N40" s="20">
        <v>0</v>
      </c>
      <c r="O40" s="20">
        <v>2.5999999999999999E-2</v>
      </c>
      <c r="P40" s="20">
        <v>5.2999999999999999E-2</v>
      </c>
      <c r="Q40" s="28">
        <v>55</v>
      </c>
      <c r="R40" s="20" t="s">
        <v>169</v>
      </c>
      <c r="S40" s="20" t="s">
        <v>11</v>
      </c>
      <c r="T40" s="28">
        <v>35</v>
      </c>
      <c r="U40" s="21" t="s">
        <v>61</v>
      </c>
      <c r="V40" s="20" t="s">
        <v>11</v>
      </c>
      <c r="W40" s="28">
        <v>7</v>
      </c>
      <c r="X40" s="28">
        <v>8</v>
      </c>
      <c r="Y40" s="20" t="s">
        <v>61</v>
      </c>
      <c r="Z40" s="20" t="s">
        <v>61</v>
      </c>
      <c r="AA40" s="20" t="str">
        <f t="shared" si="0"/>
        <v>Compress 3000 AWMS 15t</v>
      </c>
      <c r="AB40" s="20" t="s">
        <v>2</v>
      </c>
      <c r="AC40" s="20" t="s">
        <v>3</v>
      </c>
      <c r="AD40" s="20" t="s">
        <v>3</v>
      </c>
      <c r="AE40" s="20">
        <v>15</v>
      </c>
      <c r="AF40" s="20" t="s">
        <v>11</v>
      </c>
      <c r="AG40" s="20" t="s">
        <v>56</v>
      </c>
      <c r="AH40" s="20" t="s">
        <v>11</v>
      </c>
      <c r="AI40" s="20" t="s">
        <v>18</v>
      </c>
      <c r="AJ40" s="20" t="s">
        <v>11</v>
      </c>
      <c r="AK40" s="51" t="s">
        <v>226</v>
      </c>
      <c r="AL40" s="20" t="s">
        <v>11</v>
      </c>
      <c r="AM40" s="20" t="s">
        <v>11</v>
      </c>
      <c r="AN40" s="20" t="s">
        <v>61</v>
      </c>
      <c r="AO40" s="20" t="s">
        <v>3</v>
      </c>
      <c r="AP40" s="20" t="s">
        <v>11</v>
      </c>
      <c r="AQ40" s="20" t="s">
        <v>55</v>
      </c>
      <c r="AR40" s="20" t="s">
        <v>54</v>
      </c>
      <c r="AS40" s="20" t="s">
        <v>11</v>
      </c>
      <c r="AT40" s="20">
        <v>0.23</v>
      </c>
      <c r="AU40" s="20" t="s">
        <v>3</v>
      </c>
      <c r="AV40" s="20" t="s">
        <v>163</v>
      </c>
      <c r="AW40" s="20" t="s">
        <v>164</v>
      </c>
      <c r="AX40" s="20" t="s">
        <v>61</v>
      </c>
      <c r="AY40" s="38" t="s">
        <v>204</v>
      </c>
    </row>
    <row r="41" spans="1:51" x14ac:dyDescent="0.2">
      <c r="A41" s="20" t="s">
        <v>99</v>
      </c>
      <c r="B41" s="20" t="s">
        <v>68</v>
      </c>
      <c r="C41" s="20" t="s">
        <v>51</v>
      </c>
      <c r="D41" s="20" t="s">
        <v>2</v>
      </c>
      <c r="E41" s="20" t="s">
        <v>3</v>
      </c>
      <c r="F41" s="20" t="s">
        <v>3</v>
      </c>
      <c r="G41" s="20" t="s">
        <v>5</v>
      </c>
      <c r="H41" s="20" t="s">
        <v>67</v>
      </c>
      <c r="I41" s="20" t="s">
        <v>3</v>
      </c>
      <c r="J41" s="20">
        <v>2</v>
      </c>
      <c r="K41" s="20" t="s">
        <v>3</v>
      </c>
      <c r="L41" s="20">
        <v>123</v>
      </c>
      <c r="M41" s="20">
        <v>1.0999999999999999E-2</v>
      </c>
      <c r="N41" s="20">
        <v>5.0999999999999997E-2</v>
      </c>
      <c r="O41" s="20">
        <v>1.0999999999999999E-2</v>
      </c>
      <c r="P41" s="20">
        <v>0.1</v>
      </c>
      <c r="Q41" s="28">
        <v>55</v>
      </c>
      <c r="R41" s="20" t="s">
        <v>169</v>
      </c>
      <c r="S41" s="20" t="s">
        <v>11</v>
      </c>
      <c r="T41" s="28">
        <v>35</v>
      </c>
      <c r="U41" s="21" t="s">
        <v>61</v>
      </c>
      <c r="V41" s="20" t="s">
        <v>11</v>
      </c>
      <c r="W41" s="28">
        <v>7</v>
      </c>
      <c r="X41" s="28">
        <v>8</v>
      </c>
      <c r="Y41" s="20" t="s">
        <v>61</v>
      </c>
      <c r="Z41" s="20" t="s">
        <v>61</v>
      </c>
      <c r="AA41" s="20" t="str">
        <f t="shared" ref="AA41:AA77" si="5">A41</f>
        <v>Compress 3000 AWMS S 2</v>
      </c>
      <c r="AB41" s="20" t="s">
        <v>2</v>
      </c>
      <c r="AC41" s="20" t="s">
        <v>3</v>
      </c>
      <c r="AD41" s="20" t="s">
        <v>3</v>
      </c>
      <c r="AE41" s="20">
        <v>2</v>
      </c>
      <c r="AF41" s="20" t="s">
        <v>11</v>
      </c>
      <c r="AG41" s="20" t="s">
        <v>56</v>
      </c>
      <c r="AH41" s="20" t="s">
        <v>11</v>
      </c>
      <c r="AI41" s="20" t="s">
        <v>18</v>
      </c>
      <c r="AJ41" s="20" t="s">
        <v>11</v>
      </c>
      <c r="AK41" s="51" t="s">
        <v>223</v>
      </c>
      <c r="AL41" s="20" t="s">
        <v>11</v>
      </c>
      <c r="AM41" s="20" t="s">
        <v>11</v>
      </c>
      <c r="AN41" s="20" t="s">
        <v>61</v>
      </c>
      <c r="AO41" s="20" t="s">
        <v>3</v>
      </c>
      <c r="AP41" s="20" t="s">
        <v>11</v>
      </c>
      <c r="AQ41" s="20" t="s">
        <v>53</v>
      </c>
      <c r="AR41" s="20" t="s">
        <v>54</v>
      </c>
      <c r="AS41" s="20" t="s">
        <v>11</v>
      </c>
      <c r="AT41" s="20">
        <v>0.23</v>
      </c>
      <c r="AU41" s="20" t="s">
        <v>3</v>
      </c>
      <c r="AV41" s="20" t="s">
        <v>163</v>
      </c>
      <c r="AW41" s="20" t="s">
        <v>164</v>
      </c>
      <c r="AX41" s="20" t="s">
        <v>61</v>
      </c>
      <c r="AY41" s="38" t="s">
        <v>204</v>
      </c>
    </row>
    <row r="42" spans="1:51" x14ac:dyDescent="0.2">
      <c r="A42" s="20" t="s">
        <v>100</v>
      </c>
      <c r="B42" s="20" t="s">
        <v>68</v>
      </c>
      <c r="C42" s="20" t="s">
        <v>51</v>
      </c>
      <c r="D42" s="20" t="s">
        <v>2</v>
      </c>
      <c r="E42" s="20" t="s">
        <v>3</v>
      </c>
      <c r="F42" s="20" t="s">
        <v>3</v>
      </c>
      <c r="G42" s="20" t="s">
        <v>5</v>
      </c>
      <c r="H42" s="20" t="s">
        <v>67</v>
      </c>
      <c r="I42" s="20" t="s">
        <v>3</v>
      </c>
      <c r="J42" s="20">
        <v>4</v>
      </c>
      <c r="K42" s="20" t="s">
        <v>3</v>
      </c>
      <c r="L42" s="20">
        <v>122</v>
      </c>
      <c r="M42" s="20">
        <v>1.7000000000000001E-2</v>
      </c>
      <c r="N42" s="20">
        <v>0</v>
      </c>
      <c r="O42" s="20">
        <v>1.7000000000000001E-2</v>
      </c>
      <c r="P42" s="20">
        <v>1.6E-2</v>
      </c>
      <c r="Q42" s="28">
        <v>55</v>
      </c>
      <c r="R42" s="20" t="s">
        <v>169</v>
      </c>
      <c r="S42" s="20" t="s">
        <v>11</v>
      </c>
      <c r="T42" s="28">
        <v>35</v>
      </c>
      <c r="U42" s="21" t="s">
        <v>61</v>
      </c>
      <c r="V42" s="20" t="s">
        <v>11</v>
      </c>
      <c r="W42" s="28">
        <v>7</v>
      </c>
      <c r="X42" s="28">
        <v>8</v>
      </c>
      <c r="Y42" s="20" t="s">
        <v>61</v>
      </c>
      <c r="Z42" s="20" t="s">
        <v>61</v>
      </c>
      <c r="AA42" s="20" t="str">
        <f t="shared" si="5"/>
        <v>Compress 3000 AWMS S 4</v>
      </c>
      <c r="AB42" s="20" t="s">
        <v>2</v>
      </c>
      <c r="AC42" s="20" t="s">
        <v>3</v>
      </c>
      <c r="AD42" s="20" t="s">
        <v>3</v>
      </c>
      <c r="AE42" s="20">
        <v>4</v>
      </c>
      <c r="AF42" s="20" t="s">
        <v>11</v>
      </c>
      <c r="AG42" s="20" t="s">
        <v>56</v>
      </c>
      <c r="AH42" s="20" t="s">
        <v>11</v>
      </c>
      <c r="AI42" s="20" t="s">
        <v>18</v>
      </c>
      <c r="AJ42" s="20" t="s">
        <v>11</v>
      </c>
      <c r="AK42" s="51" t="s">
        <v>224</v>
      </c>
      <c r="AL42" s="20" t="s">
        <v>11</v>
      </c>
      <c r="AM42" s="20" t="s">
        <v>11</v>
      </c>
      <c r="AN42" s="20" t="s">
        <v>61</v>
      </c>
      <c r="AO42" s="20" t="s">
        <v>3</v>
      </c>
      <c r="AP42" s="20" t="s">
        <v>11</v>
      </c>
      <c r="AQ42" s="20" t="s">
        <v>53</v>
      </c>
      <c r="AR42" s="20" t="s">
        <v>54</v>
      </c>
      <c r="AS42" s="20" t="s">
        <v>11</v>
      </c>
      <c r="AT42" s="20">
        <v>0.23</v>
      </c>
      <c r="AU42" s="20" t="s">
        <v>3</v>
      </c>
      <c r="AV42" s="20" t="s">
        <v>163</v>
      </c>
      <c r="AW42" s="20" t="s">
        <v>164</v>
      </c>
      <c r="AX42" s="20" t="s">
        <v>61</v>
      </c>
      <c r="AY42" s="38" t="s">
        <v>204</v>
      </c>
    </row>
    <row r="43" spans="1:51" x14ac:dyDescent="0.2">
      <c r="A43" s="20" t="s">
        <v>101</v>
      </c>
      <c r="B43" s="20" t="s">
        <v>68</v>
      </c>
      <c r="C43" s="20" t="s">
        <v>51</v>
      </c>
      <c r="D43" s="20" t="s">
        <v>2</v>
      </c>
      <c r="E43" s="20" t="s">
        <v>3</v>
      </c>
      <c r="F43" s="20" t="s">
        <v>3</v>
      </c>
      <c r="G43" s="20" t="s">
        <v>5</v>
      </c>
      <c r="H43" s="20" t="s">
        <v>67</v>
      </c>
      <c r="I43" s="20" t="s">
        <v>3</v>
      </c>
      <c r="J43" s="20">
        <v>6</v>
      </c>
      <c r="K43" s="20" t="s">
        <v>3</v>
      </c>
      <c r="L43" s="20">
        <v>121</v>
      </c>
      <c r="M43" s="20">
        <v>1.7000000000000001E-2</v>
      </c>
      <c r="N43" s="20">
        <v>0</v>
      </c>
      <c r="O43" s="20">
        <v>1.7000000000000001E-2</v>
      </c>
      <c r="P43" s="20">
        <v>1.6E-2</v>
      </c>
      <c r="Q43" s="28">
        <v>55</v>
      </c>
      <c r="R43" s="20" t="s">
        <v>169</v>
      </c>
      <c r="S43" s="20" t="s">
        <v>11</v>
      </c>
      <c r="T43" s="28">
        <v>35</v>
      </c>
      <c r="U43" s="21" t="s">
        <v>61</v>
      </c>
      <c r="V43" s="20" t="s">
        <v>11</v>
      </c>
      <c r="W43" s="28">
        <v>7</v>
      </c>
      <c r="X43" s="28">
        <v>8</v>
      </c>
      <c r="Y43" s="20" t="s">
        <v>61</v>
      </c>
      <c r="Z43" s="20" t="s">
        <v>61</v>
      </c>
      <c r="AA43" s="20" t="str">
        <f t="shared" si="5"/>
        <v>Compress 3000 AWMS S 6</v>
      </c>
      <c r="AB43" s="20" t="s">
        <v>2</v>
      </c>
      <c r="AC43" s="20" t="s">
        <v>3</v>
      </c>
      <c r="AD43" s="20" t="s">
        <v>3</v>
      </c>
      <c r="AE43" s="20">
        <v>6</v>
      </c>
      <c r="AF43" s="20" t="s">
        <v>11</v>
      </c>
      <c r="AG43" s="20" t="s">
        <v>56</v>
      </c>
      <c r="AH43" s="20" t="s">
        <v>11</v>
      </c>
      <c r="AI43" s="20" t="s">
        <v>18</v>
      </c>
      <c r="AJ43" s="20" t="s">
        <v>11</v>
      </c>
      <c r="AK43" s="51" t="s">
        <v>224</v>
      </c>
      <c r="AL43" s="20" t="s">
        <v>11</v>
      </c>
      <c r="AM43" s="20" t="s">
        <v>11</v>
      </c>
      <c r="AN43" s="20" t="s">
        <v>61</v>
      </c>
      <c r="AO43" s="20" t="s">
        <v>3</v>
      </c>
      <c r="AP43" s="20" t="s">
        <v>11</v>
      </c>
      <c r="AQ43" s="20" t="s">
        <v>53</v>
      </c>
      <c r="AR43" s="20" t="s">
        <v>54</v>
      </c>
      <c r="AS43" s="20" t="s">
        <v>11</v>
      </c>
      <c r="AT43" s="20">
        <v>0.23</v>
      </c>
      <c r="AU43" s="20" t="s">
        <v>3</v>
      </c>
      <c r="AV43" s="20" t="s">
        <v>163</v>
      </c>
      <c r="AW43" s="20" t="s">
        <v>164</v>
      </c>
      <c r="AX43" s="20" t="s">
        <v>61</v>
      </c>
      <c r="AY43" s="38" t="s">
        <v>204</v>
      </c>
    </row>
    <row r="44" spans="1:51" x14ac:dyDescent="0.2">
      <c r="A44" s="20" t="s">
        <v>102</v>
      </c>
      <c r="B44" s="20" t="s">
        <v>68</v>
      </c>
      <c r="C44" s="20" t="s">
        <v>51</v>
      </c>
      <c r="D44" s="20" t="s">
        <v>2</v>
      </c>
      <c r="E44" s="20" t="s">
        <v>3</v>
      </c>
      <c r="F44" s="20" t="s">
        <v>3</v>
      </c>
      <c r="G44" s="20" t="s">
        <v>5</v>
      </c>
      <c r="H44" s="20" t="s">
        <v>67</v>
      </c>
      <c r="I44" s="20" t="s">
        <v>3</v>
      </c>
      <c r="J44" s="20">
        <v>8</v>
      </c>
      <c r="K44" s="20" t="s">
        <v>3</v>
      </c>
      <c r="L44" s="20">
        <v>132</v>
      </c>
      <c r="M44" s="20">
        <v>1.2999999999999999E-2</v>
      </c>
      <c r="N44" s="20">
        <v>0</v>
      </c>
      <c r="O44" s="20">
        <v>1.2999999999999999E-2</v>
      </c>
      <c r="P44" s="20">
        <v>1.7000000000000001E-2</v>
      </c>
      <c r="Q44" s="28">
        <v>55</v>
      </c>
      <c r="R44" s="20" t="s">
        <v>169</v>
      </c>
      <c r="S44" s="20" t="s">
        <v>11</v>
      </c>
      <c r="T44" s="28">
        <v>35</v>
      </c>
      <c r="U44" s="21" t="s">
        <v>61</v>
      </c>
      <c r="V44" s="20" t="s">
        <v>11</v>
      </c>
      <c r="W44" s="28">
        <v>7</v>
      </c>
      <c r="X44" s="28">
        <v>8</v>
      </c>
      <c r="Y44" s="20" t="s">
        <v>61</v>
      </c>
      <c r="Z44" s="20" t="s">
        <v>61</v>
      </c>
      <c r="AA44" s="20" t="str">
        <f t="shared" si="5"/>
        <v>Compress 3000 AWMS S 8</v>
      </c>
      <c r="AB44" s="20" t="s">
        <v>2</v>
      </c>
      <c r="AC44" s="20" t="s">
        <v>3</v>
      </c>
      <c r="AD44" s="20" t="s">
        <v>3</v>
      </c>
      <c r="AE44" s="20">
        <v>8</v>
      </c>
      <c r="AF44" s="20" t="s">
        <v>11</v>
      </c>
      <c r="AG44" s="20" t="s">
        <v>56</v>
      </c>
      <c r="AH44" s="20" t="s">
        <v>11</v>
      </c>
      <c r="AI44" s="20" t="s">
        <v>18</v>
      </c>
      <c r="AJ44" s="20" t="s">
        <v>11</v>
      </c>
      <c r="AK44" s="51" t="s">
        <v>224</v>
      </c>
      <c r="AL44" s="20" t="s">
        <v>11</v>
      </c>
      <c r="AM44" s="20" t="s">
        <v>11</v>
      </c>
      <c r="AN44" s="20" t="s">
        <v>61</v>
      </c>
      <c r="AO44" s="20" t="s">
        <v>3</v>
      </c>
      <c r="AP44" s="20" t="s">
        <v>11</v>
      </c>
      <c r="AQ44" s="20" t="s">
        <v>53</v>
      </c>
      <c r="AR44" s="20" t="s">
        <v>54</v>
      </c>
      <c r="AS44" s="20" t="s">
        <v>11</v>
      </c>
      <c r="AT44" s="20">
        <v>0.23</v>
      </c>
      <c r="AU44" s="20" t="s">
        <v>3</v>
      </c>
      <c r="AV44" s="20" t="s">
        <v>163</v>
      </c>
      <c r="AW44" s="20" t="s">
        <v>164</v>
      </c>
      <c r="AX44" s="20" t="s">
        <v>61</v>
      </c>
      <c r="AY44" s="38" t="s">
        <v>204</v>
      </c>
    </row>
    <row r="45" spans="1:51" x14ac:dyDescent="0.2">
      <c r="A45" s="20" t="s">
        <v>103</v>
      </c>
      <c r="B45" s="20" t="s">
        <v>68</v>
      </c>
      <c r="C45" s="20" t="s">
        <v>51</v>
      </c>
      <c r="D45" s="20" t="s">
        <v>2</v>
      </c>
      <c r="E45" s="20" t="s">
        <v>3</v>
      </c>
      <c r="F45" s="20" t="s">
        <v>3</v>
      </c>
      <c r="G45" s="20" t="s">
        <v>5</v>
      </c>
      <c r="H45" s="20" t="s">
        <v>67</v>
      </c>
      <c r="I45" s="20" t="s">
        <v>3</v>
      </c>
      <c r="J45" s="20">
        <v>11</v>
      </c>
      <c r="K45" s="20" t="s">
        <v>3</v>
      </c>
      <c r="L45" s="20">
        <v>119</v>
      </c>
      <c r="M45" s="20">
        <v>7.0000000000000001E-3</v>
      </c>
      <c r="N45" s="20">
        <v>0</v>
      </c>
      <c r="O45" s="20">
        <v>7.0000000000000001E-3</v>
      </c>
      <c r="P45" s="20">
        <v>3.5000000000000003E-2</v>
      </c>
      <c r="Q45" s="28">
        <v>55</v>
      </c>
      <c r="R45" s="20" t="s">
        <v>169</v>
      </c>
      <c r="S45" s="20" t="s">
        <v>11</v>
      </c>
      <c r="T45" s="28">
        <v>35</v>
      </c>
      <c r="U45" s="21" t="s">
        <v>61</v>
      </c>
      <c r="V45" s="20" t="s">
        <v>11</v>
      </c>
      <c r="W45" s="28">
        <v>7</v>
      </c>
      <c r="X45" s="28">
        <v>8</v>
      </c>
      <c r="Y45" s="20" t="s">
        <v>61</v>
      </c>
      <c r="Z45" s="20" t="s">
        <v>61</v>
      </c>
      <c r="AA45" s="20" t="str">
        <f t="shared" si="5"/>
        <v>Compress 3000 AWMS S 11s</v>
      </c>
      <c r="AB45" s="20" t="s">
        <v>2</v>
      </c>
      <c r="AC45" s="20" t="s">
        <v>3</v>
      </c>
      <c r="AD45" s="20" t="s">
        <v>3</v>
      </c>
      <c r="AE45" s="20">
        <v>11</v>
      </c>
      <c r="AF45" s="20" t="s">
        <v>11</v>
      </c>
      <c r="AG45" s="20" t="s">
        <v>56</v>
      </c>
      <c r="AH45" s="20" t="s">
        <v>11</v>
      </c>
      <c r="AI45" s="20" t="s">
        <v>18</v>
      </c>
      <c r="AJ45" s="20" t="s">
        <v>11</v>
      </c>
      <c r="AK45" s="51" t="s">
        <v>225</v>
      </c>
      <c r="AL45" s="20" t="s">
        <v>11</v>
      </c>
      <c r="AM45" s="20" t="s">
        <v>11</v>
      </c>
      <c r="AN45" s="20" t="s">
        <v>61</v>
      </c>
      <c r="AO45" s="20" t="s">
        <v>3</v>
      </c>
      <c r="AP45" s="20" t="s">
        <v>11</v>
      </c>
      <c r="AQ45" s="20" t="s">
        <v>55</v>
      </c>
      <c r="AR45" s="20" t="s">
        <v>54</v>
      </c>
      <c r="AS45" s="20" t="s">
        <v>11</v>
      </c>
      <c r="AT45" s="20">
        <v>0.23</v>
      </c>
      <c r="AU45" s="20" t="s">
        <v>3</v>
      </c>
      <c r="AV45" s="20" t="s">
        <v>163</v>
      </c>
      <c r="AW45" s="20" t="s">
        <v>164</v>
      </c>
      <c r="AX45" s="20" t="s">
        <v>61</v>
      </c>
      <c r="AY45" s="38" t="s">
        <v>204</v>
      </c>
    </row>
    <row r="46" spans="1:51" x14ac:dyDescent="0.2">
      <c r="A46" s="20" t="s">
        <v>104</v>
      </c>
      <c r="B46" s="20" t="s">
        <v>68</v>
      </c>
      <c r="C46" s="20" t="s">
        <v>51</v>
      </c>
      <c r="D46" s="20" t="s">
        <v>2</v>
      </c>
      <c r="E46" s="20" t="s">
        <v>3</v>
      </c>
      <c r="F46" s="20" t="s">
        <v>3</v>
      </c>
      <c r="G46" s="20" t="s">
        <v>5</v>
      </c>
      <c r="H46" s="20" t="s">
        <v>67</v>
      </c>
      <c r="I46" s="20" t="s">
        <v>3</v>
      </c>
      <c r="J46" s="20">
        <v>11</v>
      </c>
      <c r="K46" s="20" t="s">
        <v>3</v>
      </c>
      <c r="L46" s="20">
        <v>127</v>
      </c>
      <c r="M46" s="20">
        <v>2.5999999999999999E-2</v>
      </c>
      <c r="N46" s="20">
        <v>0</v>
      </c>
      <c r="O46" s="20">
        <v>2.5999999999999999E-2</v>
      </c>
      <c r="P46" s="20">
        <v>5.2999999999999999E-2</v>
      </c>
      <c r="Q46" s="28">
        <v>55</v>
      </c>
      <c r="R46" s="20" t="s">
        <v>169</v>
      </c>
      <c r="S46" s="20" t="s">
        <v>11</v>
      </c>
      <c r="T46" s="28">
        <v>35</v>
      </c>
      <c r="U46" s="21" t="s">
        <v>61</v>
      </c>
      <c r="V46" s="20" t="s">
        <v>11</v>
      </c>
      <c r="W46" s="28">
        <v>7</v>
      </c>
      <c r="X46" s="28">
        <v>8</v>
      </c>
      <c r="Y46" s="20" t="s">
        <v>61</v>
      </c>
      <c r="Z46" s="20" t="s">
        <v>61</v>
      </c>
      <c r="AA46" s="20" t="str">
        <f t="shared" si="5"/>
        <v>Compress 3000 AWMS S 11t</v>
      </c>
      <c r="AB46" s="20" t="s">
        <v>2</v>
      </c>
      <c r="AC46" s="20" t="s">
        <v>3</v>
      </c>
      <c r="AD46" s="20" t="s">
        <v>3</v>
      </c>
      <c r="AE46" s="20">
        <v>11</v>
      </c>
      <c r="AF46" s="20" t="s">
        <v>11</v>
      </c>
      <c r="AG46" s="20" t="s">
        <v>56</v>
      </c>
      <c r="AH46" s="20" t="s">
        <v>11</v>
      </c>
      <c r="AI46" s="20" t="s">
        <v>18</v>
      </c>
      <c r="AJ46" s="20" t="s">
        <v>11</v>
      </c>
      <c r="AK46" s="51" t="s">
        <v>226</v>
      </c>
      <c r="AL46" s="20" t="s">
        <v>11</v>
      </c>
      <c r="AM46" s="20" t="s">
        <v>11</v>
      </c>
      <c r="AN46" s="20" t="s">
        <v>61</v>
      </c>
      <c r="AO46" s="20" t="s">
        <v>3</v>
      </c>
      <c r="AP46" s="20" t="s">
        <v>11</v>
      </c>
      <c r="AQ46" s="20" t="s">
        <v>55</v>
      </c>
      <c r="AR46" s="20" t="s">
        <v>54</v>
      </c>
      <c r="AS46" s="20" t="s">
        <v>11</v>
      </c>
      <c r="AT46" s="20">
        <v>0.23</v>
      </c>
      <c r="AU46" s="20" t="s">
        <v>3</v>
      </c>
      <c r="AV46" s="20" t="s">
        <v>163</v>
      </c>
      <c r="AW46" s="20" t="s">
        <v>164</v>
      </c>
      <c r="AX46" s="20" t="s">
        <v>61</v>
      </c>
      <c r="AY46" s="38" t="s">
        <v>204</v>
      </c>
    </row>
    <row r="47" spans="1:51" x14ac:dyDescent="0.2">
      <c r="A47" s="20" t="s">
        <v>105</v>
      </c>
      <c r="B47" s="20" t="s">
        <v>68</v>
      </c>
      <c r="C47" s="20" t="s">
        <v>51</v>
      </c>
      <c r="D47" s="20" t="s">
        <v>2</v>
      </c>
      <c r="E47" s="20" t="s">
        <v>3</v>
      </c>
      <c r="F47" s="20" t="s">
        <v>3</v>
      </c>
      <c r="G47" s="20" t="s">
        <v>5</v>
      </c>
      <c r="H47" s="20" t="s">
        <v>67</v>
      </c>
      <c r="I47" s="20" t="s">
        <v>3</v>
      </c>
      <c r="J47" s="20">
        <v>13</v>
      </c>
      <c r="K47" s="20" t="s">
        <v>3</v>
      </c>
      <c r="L47" s="20">
        <v>134</v>
      </c>
      <c r="M47" s="20">
        <v>7.0000000000000001E-3</v>
      </c>
      <c r="N47" s="20">
        <v>0</v>
      </c>
      <c r="O47" s="20">
        <v>7.0000000000000001E-3</v>
      </c>
      <c r="P47" s="20">
        <v>3.5000000000000003E-2</v>
      </c>
      <c r="Q47" s="28">
        <v>55</v>
      </c>
      <c r="R47" s="20" t="s">
        <v>169</v>
      </c>
      <c r="S47" s="20" t="s">
        <v>11</v>
      </c>
      <c r="T47" s="28">
        <v>35</v>
      </c>
      <c r="U47" s="21" t="s">
        <v>61</v>
      </c>
      <c r="V47" s="20" t="s">
        <v>11</v>
      </c>
      <c r="W47" s="28">
        <v>7</v>
      </c>
      <c r="X47" s="28">
        <v>8</v>
      </c>
      <c r="Y47" s="20" t="s">
        <v>61</v>
      </c>
      <c r="Z47" s="20" t="s">
        <v>61</v>
      </c>
      <c r="AA47" s="20" t="str">
        <f t="shared" si="5"/>
        <v>Compress 3000 AWMS S 13s</v>
      </c>
      <c r="AB47" s="20" t="s">
        <v>2</v>
      </c>
      <c r="AC47" s="20" t="s">
        <v>3</v>
      </c>
      <c r="AD47" s="20" t="s">
        <v>3</v>
      </c>
      <c r="AE47" s="20">
        <v>13</v>
      </c>
      <c r="AF47" s="20" t="s">
        <v>11</v>
      </c>
      <c r="AG47" s="20" t="s">
        <v>56</v>
      </c>
      <c r="AH47" s="20" t="s">
        <v>11</v>
      </c>
      <c r="AI47" s="20" t="s">
        <v>18</v>
      </c>
      <c r="AJ47" s="20" t="s">
        <v>11</v>
      </c>
      <c r="AK47" s="51" t="s">
        <v>225</v>
      </c>
      <c r="AL47" s="20" t="s">
        <v>11</v>
      </c>
      <c r="AM47" s="20" t="s">
        <v>11</v>
      </c>
      <c r="AN47" s="20" t="s">
        <v>61</v>
      </c>
      <c r="AO47" s="20" t="s">
        <v>3</v>
      </c>
      <c r="AP47" s="20" t="s">
        <v>11</v>
      </c>
      <c r="AQ47" s="20" t="s">
        <v>55</v>
      </c>
      <c r="AR47" s="20" t="s">
        <v>54</v>
      </c>
      <c r="AS47" s="20" t="s">
        <v>11</v>
      </c>
      <c r="AT47" s="20">
        <v>0.23</v>
      </c>
      <c r="AU47" s="20" t="s">
        <v>3</v>
      </c>
      <c r="AV47" s="20" t="s">
        <v>163</v>
      </c>
      <c r="AW47" s="20" t="s">
        <v>164</v>
      </c>
      <c r="AX47" s="20" t="s">
        <v>61</v>
      </c>
      <c r="AY47" s="38" t="s">
        <v>204</v>
      </c>
    </row>
    <row r="48" spans="1:51" x14ac:dyDescent="0.2">
      <c r="A48" s="20" t="s">
        <v>106</v>
      </c>
      <c r="B48" s="20" t="s">
        <v>68</v>
      </c>
      <c r="C48" s="20" t="s">
        <v>51</v>
      </c>
      <c r="D48" s="20" t="s">
        <v>2</v>
      </c>
      <c r="E48" s="20" t="s">
        <v>3</v>
      </c>
      <c r="F48" s="20" t="s">
        <v>3</v>
      </c>
      <c r="G48" s="20" t="s">
        <v>5</v>
      </c>
      <c r="H48" s="20" t="s">
        <v>67</v>
      </c>
      <c r="I48" s="20" t="s">
        <v>3</v>
      </c>
      <c r="J48" s="20">
        <v>13</v>
      </c>
      <c r="K48" s="20" t="s">
        <v>3</v>
      </c>
      <c r="L48" s="20">
        <v>130</v>
      </c>
      <c r="M48" s="20">
        <v>2.5999999999999999E-2</v>
      </c>
      <c r="N48" s="20">
        <v>0</v>
      </c>
      <c r="O48" s="20">
        <v>2.5999999999999999E-2</v>
      </c>
      <c r="P48" s="20">
        <v>5.2999999999999999E-2</v>
      </c>
      <c r="Q48" s="28">
        <v>55</v>
      </c>
      <c r="R48" s="20" t="s">
        <v>169</v>
      </c>
      <c r="S48" s="20" t="s">
        <v>11</v>
      </c>
      <c r="T48" s="28">
        <v>35</v>
      </c>
      <c r="U48" s="21" t="s">
        <v>61</v>
      </c>
      <c r="V48" s="20" t="s">
        <v>11</v>
      </c>
      <c r="W48" s="28">
        <v>7</v>
      </c>
      <c r="X48" s="28">
        <v>8</v>
      </c>
      <c r="Y48" s="20" t="s">
        <v>61</v>
      </c>
      <c r="Z48" s="20" t="s">
        <v>61</v>
      </c>
      <c r="AA48" s="20" t="str">
        <f t="shared" si="5"/>
        <v>Compress 3000 AWMS S 13t</v>
      </c>
      <c r="AB48" s="20" t="s">
        <v>2</v>
      </c>
      <c r="AC48" s="20" t="s">
        <v>3</v>
      </c>
      <c r="AD48" s="20" t="s">
        <v>3</v>
      </c>
      <c r="AE48" s="20">
        <v>13</v>
      </c>
      <c r="AF48" s="20" t="s">
        <v>11</v>
      </c>
      <c r="AG48" s="20" t="s">
        <v>56</v>
      </c>
      <c r="AH48" s="20" t="s">
        <v>11</v>
      </c>
      <c r="AI48" s="20" t="s">
        <v>18</v>
      </c>
      <c r="AJ48" s="20" t="s">
        <v>11</v>
      </c>
      <c r="AK48" s="51" t="s">
        <v>226</v>
      </c>
      <c r="AL48" s="20" t="s">
        <v>11</v>
      </c>
      <c r="AM48" s="20" t="s">
        <v>11</v>
      </c>
      <c r="AN48" s="20" t="s">
        <v>61</v>
      </c>
      <c r="AO48" s="20" t="s">
        <v>3</v>
      </c>
      <c r="AP48" s="20" t="s">
        <v>11</v>
      </c>
      <c r="AQ48" s="20" t="s">
        <v>55</v>
      </c>
      <c r="AR48" s="20" t="s">
        <v>54</v>
      </c>
      <c r="AS48" s="20" t="s">
        <v>11</v>
      </c>
      <c r="AT48" s="20">
        <v>0.23</v>
      </c>
      <c r="AU48" s="20" t="s">
        <v>3</v>
      </c>
      <c r="AV48" s="20" t="s">
        <v>163</v>
      </c>
      <c r="AW48" s="20" t="s">
        <v>164</v>
      </c>
      <c r="AX48" s="20" t="s">
        <v>61</v>
      </c>
      <c r="AY48" s="38" t="s">
        <v>204</v>
      </c>
    </row>
    <row r="49" spans="1:51" x14ac:dyDescent="0.2">
      <c r="A49" s="20" t="s">
        <v>107</v>
      </c>
      <c r="B49" s="20" t="s">
        <v>68</v>
      </c>
      <c r="C49" s="20" t="s">
        <v>51</v>
      </c>
      <c r="D49" s="20" t="s">
        <v>2</v>
      </c>
      <c r="E49" s="20" t="s">
        <v>3</v>
      </c>
      <c r="F49" s="20" t="s">
        <v>3</v>
      </c>
      <c r="G49" s="20" t="s">
        <v>5</v>
      </c>
      <c r="H49" s="20" t="s">
        <v>67</v>
      </c>
      <c r="I49" s="20" t="s">
        <v>3</v>
      </c>
      <c r="J49" s="20">
        <v>15</v>
      </c>
      <c r="K49" s="20" t="s">
        <v>3</v>
      </c>
      <c r="L49" s="20">
        <v>134</v>
      </c>
      <c r="M49" s="20">
        <v>7.0000000000000001E-3</v>
      </c>
      <c r="N49" s="20">
        <v>0</v>
      </c>
      <c r="O49" s="20">
        <v>7.0000000000000001E-3</v>
      </c>
      <c r="P49" s="20">
        <v>3.5000000000000003E-2</v>
      </c>
      <c r="Q49" s="28">
        <v>55</v>
      </c>
      <c r="R49" s="20" t="s">
        <v>169</v>
      </c>
      <c r="S49" s="20" t="s">
        <v>11</v>
      </c>
      <c r="T49" s="28">
        <v>35</v>
      </c>
      <c r="U49" s="21" t="s">
        <v>61</v>
      </c>
      <c r="V49" s="20" t="s">
        <v>11</v>
      </c>
      <c r="W49" s="28">
        <v>7</v>
      </c>
      <c r="X49" s="28">
        <v>8</v>
      </c>
      <c r="Y49" s="20" t="s">
        <v>61</v>
      </c>
      <c r="Z49" s="20" t="s">
        <v>61</v>
      </c>
      <c r="AA49" s="20" t="str">
        <f t="shared" si="5"/>
        <v>Compress 3000 AWMS S 15s</v>
      </c>
      <c r="AB49" s="20" t="s">
        <v>2</v>
      </c>
      <c r="AC49" s="20" t="s">
        <v>3</v>
      </c>
      <c r="AD49" s="20" t="s">
        <v>3</v>
      </c>
      <c r="AE49" s="20">
        <v>15</v>
      </c>
      <c r="AF49" s="20" t="s">
        <v>11</v>
      </c>
      <c r="AG49" s="20" t="s">
        <v>56</v>
      </c>
      <c r="AH49" s="20" t="s">
        <v>11</v>
      </c>
      <c r="AI49" s="20" t="s">
        <v>18</v>
      </c>
      <c r="AJ49" s="20" t="s">
        <v>11</v>
      </c>
      <c r="AK49" s="51" t="s">
        <v>225</v>
      </c>
      <c r="AL49" s="20" t="s">
        <v>11</v>
      </c>
      <c r="AM49" s="20" t="s">
        <v>11</v>
      </c>
      <c r="AN49" s="20" t="s">
        <v>61</v>
      </c>
      <c r="AO49" s="20" t="s">
        <v>3</v>
      </c>
      <c r="AP49" s="20" t="s">
        <v>11</v>
      </c>
      <c r="AQ49" s="20" t="s">
        <v>55</v>
      </c>
      <c r="AR49" s="20" t="s">
        <v>54</v>
      </c>
      <c r="AS49" s="20" t="s">
        <v>11</v>
      </c>
      <c r="AT49" s="20">
        <v>0.23</v>
      </c>
      <c r="AU49" s="20" t="s">
        <v>3</v>
      </c>
      <c r="AV49" s="20" t="s">
        <v>163</v>
      </c>
      <c r="AW49" s="20" t="s">
        <v>164</v>
      </c>
      <c r="AX49" s="20" t="s">
        <v>61</v>
      </c>
      <c r="AY49" s="38" t="s">
        <v>204</v>
      </c>
    </row>
    <row r="50" spans="1:51" x14ac:dyDescent="0.2">
      <c r="A50" s="20" t="s">
        <v>108</v>
      </c>
      <c r="B50" s="20" t="s">
        <v>68</v>
      </c>
      <c r="C50" s="20" t="s">
        <v>51</v>
      </c>
      <c r="D50" s="20" t="s">
        <v>2</v>
      </c>
      <c r="E50" s="20" t="s">
        <v>3</v>
      </c>
      <c r="F50" s="20" t="s">
        <v>3</v>
      </c>
      <c r="G50" s="20" t="s">
        <v>5</v>
      </c>
      <c r="H50" s="20" t="s">
        <v>67</v>
      </c>
      <c r="I50" s="20" t="s">
        <v>3</v>
      </c>
      <c r="J50" s="20">
        <v>15</v>
      </c>
      <c r="K50" s="20" t="s">
        <v>3</v>
      </c>
      <c r="L50" s="20">
        <v>130</v>
      </c>
      <c r="M50" s="20">
        <v>2.5999999999999999E-2</v>
      </c>
      <c r="N50" s="20">
        <v>0</v>
      </c>
      <c r="O50" s="20">
        <v>2.5999999999999999E-2</v>
      </c>
      <c r="P50" s="20">
        <v>5.2999999999999999E-2</v>
      </c>
      <c r="Q50" s="28">
        <v>55</v>
      </c>
      <c r="R50" s="20" t="s">
        <v>169</v>
      </c>
      <c r="S50" s="20" t="s">
        <v>11</v>
      </c>
      <c r="T50" s="28">
        <v>35</v>
      </c>
      <c r="U50" s="21" t="s">
        <v>61</v>
      </c>
      <c r="V50" s="20" t="s">
        <v>11</v>
      </c>
      <c r="W50" s="28">
        <v>7</v>
      </c>
      <c r="X50" s="28">
        <v>8</v>
      </c>
      <c r="Y50" s="20" t="s">
        <v>61</v>
      </c>
      <c r="Z50" s="20" t="s">
        <v>61</v>
      </c>
      <c r="AA50" s="20" t="str">
        <f t="shared" si="5"/>
        <v>Compress 3000 AWMS S 15t</v>
      </c>
      <c r="AB50" s="20" t="s">
        <v>2</v>
      </c>
      <c r="AC50" s="20" t="s">
        <v>3</v>
      </c>
      <c r="AD50" s="20" t="s">
        <v>3</v>
      </c>
      <c r="AE50" s="20">
        <v>15</v>
      </c>
      <c r="AF50" s="20" t="s">
        <v>11</v>
      </c>
      <c r="AG50" s="20" t="s">
        <v>56</v>
      </c>
      <c r="AH50" s="20" t="s">
        <v>11</v>
      </c>
      <c r="AI50" s="20" t="s">
        <v>18</v>
      </c>
      <c r="AJ50" s="20" t="s">
        <v>11</v>
      </c>
      <c r="AK50" s="51" t="s">
        <v>226</v>
      </c>
      <c r="AL50" s="20" t="s">
        <v>11</v>
      </c>
      <c r="AM50" s="20" t="s">
        <v>11</v>
      </c>
      <c r="AN50" s="20" t="s">
        <v>61</v>
      </c>
      <c r="AO50" s="20" t="s">
        <v>3</v>
      </c>
      <c r="AP50" s="20" t="s">
        <v>11</v>
      </c>
      <c r="AQ50" s="20" t="s">
        <v>55</v>
      </c>
      <c r="AR50" s="20" t="s">
        <v>54</v>
      </c>
      <c r="AS50" s="20" t="s">
        <v>11</v>
      </c>
      <c r="AT50" s="20">
        <v>0.23</v>
      </c>
      <c r="AU50" s="20" t="s">
        <v>3</v>
      </c>
      <c r="AV50" s="20" t="s">
        <v>163</v>
      </c>
      <c r="AW50" s="20" t="s">
        <v>164</v>
      </c>
      <c r="AX50" s="20" t="s">
        <v>61</v>
      </c>
      <c r="AY50" s="38" t="s">
        <v>204</v>
      </c>
    </row>
    <row r="51" spans="1:51" x14ac:dyDescent="0.2">
      <c r="A51" s="20" t="s">
        <v>109</v>
      </c>
      <c r="B51" s="20" t="s">
        <v>68</v>
      </c>
      <c r="C51" s="20" t="s">
        <v>51</v>
      </c>
      <c r="D51" s="20" t="s">
        <v>2</v>
      </c>
      <c r="E51" s="20" t="s">
        <v>3</v>
      </c>
      <c r="F51" s="20" t="s">
        <v>3</v>
      </c>
      <c r="G51" s="20" t="s">
        <v>5</v>
      </c>
      <c r="H51" s="20" t="s">
        <v>67</v>
      </c>
      <c r="I51" s="20" t="s">
        <v>3</v>
      </c>
      <c r="J51" s="20">
        <v>4</v>
      </c>
      <c r="K51" s="20" t="s">
        <v>3</v>
      </c>
      <c r="L51" s="20">
        <v>133</v>
      </c>
      <c r="M51" s="20">
        <v>2.1999999999999999E-2</v>
      </c>
      <c r="N51" s="20">
        <v>0</v>
      </c>
      <c r="O51" s="20">
        <v>2.1999999999999999E-2</v>
      </c>
      <c r="P51" s="20">
        <v>4.0000000000000001E-3</v>
      </c>
      <c r="Q51" s="28">
        <v>55</v>
      </c>
      <c r="R51" s="20" t="s">
        <v>169</v>
      </c>
      <c r="S51" s="20" t="s">
        <v>11</v>
      </c>
      <c r="T51" s="28">
        <v>35</v>
      </c>
      <c r="U51" s="21" t="s">
        <v>61</v>
      </c>
      <c r="V51" s="20" t="s">
        <v>11</v>
      </c>
      <c r="W51" s="28">
        <v>7</v>
      </c>
      <c r="X51" s="28">
        <v>8</v>
      </c>
      <c r="Y51" s="20" t="s">
        <v>61</v>
      </c>
      <c r="Z51" s="20" t="s">
        <v>61</v>
      </c>
      <c r="AA51" s="20" t="str">
        <f t="shared" si="5"/>
        <v>Compress 6000  4 AWE</v>
      </c>
      <c r="AB51" s="20" t="s">
        <v>2</v>
      </c>
      <c r="AC51" s="20" t="s">
        <v>3</v>
      </c>
      <c r="AD51" s="20" t="s">
        <v>3</v>
      </c>
      <c r="AE51" s="20">
        <v>4</v>
      </c>
      <c r="AF51" s="38" t="s">
        <v>191</v>
      </c>
      <c r="AG51" s="13" t="s">
        <v>52</v>
      </c>
      <c r="AH51" s="20" t="s">
        <v>61</v>
      </c>
      <c r="AI51" s="20" t="s">
        <v>61</v>
      </c>
      <c r="AJ51" s="20" t="s">
        <v>61</v>
      </c>
      <c r="AK51" s="50" t="s">
        <v>61</v>
      </c>
      <c r="AL51" s="20" t="s">
        <v>11</v>
      </c>
      <c r="AM51" s="13" t="s">
        <v>3</v>
      </c>
      <c r="AN51" s="20" t="s">
        <v>193</v>
      </c>
      <c r="AO51" s="20" t="s">
        <v>3</v>
      </c>
      <c r="AP51" s="20" t="s">
        <v>11</v>
      </c>
      <c r="AQ51" s="20" t="s">
        <v>53</v>
      </c>
      <c r="AR51" s="20" t="s">
        <v>54</v>
      </c>
      <c r="AS51" s="20" t="s">
        <v>11</v>
      </c>
      <c r="AT51" s="20">
        <v>0.23</v>
      </c>
      <c r="AU51" s="20" t="s">
        <v>3</v>
      </c>
      <c r="AV51" s="20" t="s">
        <v>163</v>
      </c>
      <c r="AW51" s="20" t="s">
        <v>61</v>
      </c>
      <c r="AX51" s="20" t="s">
        <v>193</v>
      </c>
      <c r="AY51" s="38" t="s">
        <v>204</v>
      </c>
    </row>
    <row r="52" spans="1:51" x14ac:dyDescent="0.2">
      <c r="A52" s="20" t="s">
        <v>110</v>
      </c>
      <c r="B52" s="20" t="s">
        <v>68</v>
      </c>
      <c r="C52" s="20" t="s">
        <v>51</v>
      </c>
      <c r="D52" s="20" t="s">
        <v>2</v>
      </c>
      <c r="E52" s="20" t="s">
        <v>3</v>
      </c>
      <c r="F52" s="20" t="s">
        <v>3</v>
      </c>
      <c r="G52" s="20" t="s">
        <v>5</v>
      </c>
      <c r="H52" s="20" t="s">
        <v>67</v>
      </c>
      <c r="I52" s="20" t="s">
        <v>3</v>
      </c>
      <c r="J52" s="20">
        <v>6</v>
      </c>
      <c r="K52" s="20" t="s">
        <v>3</v>
      </c>
      <c r="L52" s="20">
        <v>146</v>
      </c>
      <c r="M52" s="20">
        <v>2.1999999999999999E-2</v>
      </c>
      <c r="N52" s="20">
        <v>0</v>
      </c>
      <c r="O52" s="20">
        <v>2.1999999999999999E-2</v>
      </c>
      <c r="P52" s="20">
        <v>4.0000000000000001E-3</v>
      </c>
      <c r="Q52" s="28">
        <v>55</v>
      </c>
      <c r="R52" s="20" t="s">
        <v>169</v>
      </c>
      <c r="S52" s="20" t="s">
        <v>11</v>
      </c>
      <c r="T52" s="28">
        <v>35</v>
      </c>
      <c r="U52" s="21" t="s">
        <v>61</v>
      </c>
      <c r="V52" s="20" t="s">
        <v>11</v>
      </c>
      <c r="W52" s="28">
        <v>7</v>
      </c>
      <c r="X52" s="28">
        <v>8</v>
      </c>
      <c r="Y52" s="20" t="s">
        <v>61</v>
      </c>
      <c r="Z52" s="20" t="s">
        <v>61</v>
      </c>
      <c r="AA52" s="20" t="str">
        <f t="shared" si="5"/>
        <v>Compress 6000  6 AWE</v>
      </c>
      <c r="AB52" s="20" t="s">
        <v>2</v>
      </c>
      <c r="AC52" s="20" t="s">
        <v>3</v>
      </c>
      <c r="AD52" s="20" t="s">
        <v>3</v>
      </c>
      <c r="AE52" s="20">
        <v>6</v>
      </c>
      <c r="AF52" s="38" t="s">
        <v>191</v>
      </c>
      <c r="AG52" s="13" t="s">
        <v>52</v>
      </c>
      <c r="AH52" s="20" t="s">
        <v>61</v>
      </c>
      <c r="AI52" s="20" t="s">
        <v>61</v>
      </c>
      <c r="AJ52" s="20" t="s">
        <v>61</v>
      </c>
      <c r="AK52" s="50" t="s">
        <v>61</v>
      </c>
      <c r="AL52" s="20" t="s">
        <v>11</v>
      </c>
      <c r="AM52" s="13" t="s">
        <v>3</v>
      </c>
      <c r="AN52" s="20" t="s">
        <v>193</v>
      </c>
      <c r="AO52" s="20" t="s">
        <v>3</v>
      </c>
      <c r="AP52" s="20" t="s">
        <v>11</v>
      </c>
      <c r="AQ52" s="20" t="s">
        <v>53</v>
      </c>
      <c r="AR52" s="20" t="s">
        <v>54</v>
      </c>
      <c r="AS52" s="20" t="s">
        <v>11</v>
      </c>
      <c r="AT52" s="20">
        <v>0.23</v>
      </c>
      <c r="AU52" s="20" t="s">
        <v>3</v>
      </c>
      <c r="AV52" s="20" t="s">
        <v>163</v>
      </c>
      <c r="AW52" s="20" t="s">
        <v>61</v>
      </c>
      <c r="AX52" s="20" t="s">
        <v>193</v>
      </c>
      <c r="AY52" s="38" t="s">
        <v>204</v>
      </c>
    </row>
    <row r="53" spans="1:51" x14ac:dyDescent="0.2">
      <c r="A53" s="20" t="s">
        <v>151</v>
      </c>
      <c r="B53" s="20" t="s">
        <v>68</v>
      </c>
      <c r="C53" s="20" t="s">
        <v>51</v>
      </c>
      <c r="D53" s="20" t="s">
        <v>2</v>
      </c>
      <c r="E53" s="20" t="s">
        <v>3</v>
      </c>
      <c r="F53" s="20" t="s">
        <v>3</v>
      </c>
      <c r="G53" s="20" t="s">
        <v>5</v>
      </c>
      <c r="H53" s="20" t="s">
        <v>67</v>
      </c>
      <c r="I53" s="20" t="s">
        <v>3</v>
      </c>
      <c r="J53" s="20">
        <v>6</v>
      </c>
      <c r="K53" s="20" t="s">
        <v>3</v>
      </c>
      <c r="L53" s="20">
        <v>146</v>
      </c>
      <c r="M53" s="20">
        <v>2.1999999999999999E-2</v>
      </c>
      <c r="N53" s="20">
        <v>0</v>
      </c>
      <c r="O53" s="20">
        <v>2.1999999999999999E-2</v>
      </c>
      <c r="P53" s="20">
        <v>4.0000000000000001E-3</v>
      </c>
      <c r="Q53" s="28">
        <v>55</v>
      </c>
      <c r="R53" s="20" t="s">
        <v>169</v>
      </c>
      <c r="S53" s="20" t="s">
        <v>11</v>
      </c>
      <c r="T53" s="28">
        <v>35</v>
      </c>
      <c r="U53" s="21" t="s">
        <v>61</v>
      </c>
      <c r="V53" s="20" t="s">
        <v>11</v>
      </c>
      <c r="W53" s="28">
        <v>7</v>
      </c>
      <c r="X53" s="28">
        <v>8</v>
      </c>
      <c r="Y53" s="20" t="s">
        <v>61</v>
      </c>
      <c r="Z53" s="20" t="s">
        <v>61</v>
      </c>
      <c r="AA53" s="20" t="str">
        <f t="shared" si="5"/>
        <v>Compress 6000  6 AWE + WH 290 LP1 B</v>
      </c>
      <c r="AB53" s="20" t="s">
        <v>2</v>
      </c>
      <c r="AC53" s="20" t="s">
        <v>3</v>
      </c>
      <c r="AD53" s="20" t="s">
        <v>3</v>
      </c>
      <c r="AE53" s="20">
        <v>6</v>
      </c>
      <c r="AF53" s="20" t="s">
        <v>11</v>
      </c>
      <c r="AG53" s="20" t="s">
        <v>56</v>
      </c>
      <c r="AH53" s="20" t="s">
        <v>11</v>
      </c>
      <c r="AI53" s="20" t="s">
        <v>149</v>
      </c>
      <c r="AJ53" s="20" t="s">
        <v>11</v>
      </c>
      <c r="AK53" s="51" t="s">
        <v>227</v>
      </c>
      <c r="AL53" s="20" t="s">
        <v>11</v>
      </c>
      <c r="AM53" s="20" t="s">
        <v>11</v>
      </c>
      <c r="AN53" s="20" t="s">
        <v>61</v>
      </c>
      <c r="AO53" s="20" t="s">
        <v>3</v>
      </c>
      <c r="AP53" s="20" t="s">
        <v>11</v>
      </c>
      <c r="AQ53" s="20" t="s">
        <v>53</v>
      </c>
      <c r="AR53" s="20" t="s">
        <v>54</v>
      </c>
      <c r="AS53" s="20" t="s">
        <v>11</v>
      </c>
      <c r="AT53" s="20">
        <v>0.23</v>
      </c>
      <c r="AU53" s="20" t="s">
        <v>3</v>
      </c>
      <c r="AV53" s="20" t="s">
        <v>163</v>
      </c>
      <c r="AW53" s="20" t="s">
        <v>164</v>
      </c>
      <c r="AX53" s="20" t="s">
        <v>61</v>
      </c>
      <c r="AY53" s="38" t="s">
        <v>204</v>
      </c>
    </row>
    <row r="54" spans="1:51" x14ac:dyDescent="0.2">
      <c r="A54" s="20" t="s">
        <v>111</v>
      </c>
      <c r="B54" s="20" t="s">
        <v>68</v>
      </c>
      <c r="C54" s="20" t="s">
        <v>51</v>
      </c>
      <c r="D54" s="20" t="s">
        <v>2</v>
      </c>
      <c r="E54" s="20" t="s">
        <v>3</v>
      </c>
      <c r="F54" s="20" t="s">
        <v>3</v>
      </c>
      <c r="G54" s="20" t="s">
        <v>5</v>
      </c>
      <c r="H54" s="20" t="s">
        <v>67</v>
      </c>
      <c r="I54" s="20" t="s">
        <v>3</v>
      </c>
      <c r="J54" s="20">
        <v>8</v>
      </c>
      <c r="K54" s="20" t="s">
        <v>3</v>
      </c>
      <c r="L54" s="20">
        <v>147</v>
      </c>
      <c r="M54" s="20">
        <v>1.7000000000000001E-2</v>
      </c>
      <c r="N54" s="20">
        <v>8.0000000000000002E-3</v>
      </c>
      <c r="O54" s="20">
        <v>1.7000000000000001E-2</v>
      </c>
      <c r="P54" s="20">
        <v>7.0000000000000001E-3</v>
      </c>
      <c r="Q54" s="28">
        <v>55</v>
      </c>
      <c r="R54" s="20" t="s">
        <v>169</v>
      </c>
      <c r="S54" s="20" t="s">
        <v>11</v>
      </c>
      <c r="T54" s="28">
        <v>35</v>
      </c>
      <c r="U54" s="21" t="s">
        <v>61</v>
      </c>
      <c r="V54" s="20" t="s">
        <v>11</v>
      </c>
      <c r="W54" s="28">
        <v>7</v>
      </c>
      <c r="X54" s="28">
        <v>8</v>
      </c>
      <c r="Y54" s="20" t="s">
        <v>61</v>
      </c>
      <c r="Z54" s="20" t="s">
        <v>61</v>
      </c>
      <c r="AA54" s="20" t="str">
        <f t="shared" si="5"/>
        <v>Compress 6000  8 AWE</v>
      </c>
      <c r="AB54" s="20" t="s">
        <v>2</v>
      </c>
      <c r="AC54" s="20" t="s">
        <v>3</v>
      </c>
      <c r="AD54" s="20" t="s">
        <v>3</v>
      </c>
      <c r="AE54" s="20">
        <v>8</v>
      </c>
      <c r="AF54" s="38" t="s">
        <v>191</v>
      </c>
      <c r="AG54" s="13" t="s">
        <v>52</v>
      </c>
      <c r="AH54" s="20" t="s">
        <v>61</v>
      </c>
      <c r="AI54" s="20" t="s">
        <v>61</v>
      </c>
      <c r="AJ54" s="20" t="s">
        <v>61</v>
      </c>
      <c r="AK54" s="50" t="s">
        <v>61</v>
      </c>
      <c r="AL54" s="20" t="s">
        <v>11</v>
      </c>
      <c r="AM54" s="13" t="s">
        <v>3</v>
      </c>
      <c r="AN54" s="20" t="s">
        <v>193</v>
      </c>
      <c r="AO54" s="20" t="s">
        <v>3</v>
      </c>
      <c r="AP54" s="20" t="s">
        <v>11</v>
      </c>
      <c r="AQ54" s="20" t="s">
        <v>53</v>
      </c>
      <c r="AR54" s="20" t="s">
        <v>54</v>
      </c>
      <c r="AS54" s="20" t="s">
        <v>11</v>
      </c>
      <c r="AT54" s="20">
        <v>0.23</v>
      </c>
      <c r="AU54" s="20" t="s">
        <v>3</v>
      </c>
      <c r="AV54" s="20" t="s">
        <v>163</v>
      </c>
      <c r="AW54" s="20" t="s">
        <v>61</v>
      </c>
      <c r="AX54" s="20" t="s">
        <v>193</v>
      </c>
      <c r="AY54" s="38" t="s">
        <v>204</v>
      </c>
    </row>
    <row r="55" spans="1:51" x14ac:dyDescent="0.2">
      <c r="A55" s="20" t="s">
        <v>179</v>
      </c>
      <c r="B55" s="20" t="s">
        <v>68</v>
      </c>
      <c r="C55" s="20" t="s">
        <v>51</v>
      </c>
      <c r="D55" s="20" t="s">
        <v>2</v>
      </c>
      <c r="E55" s="20" t="s">
        <v>3</v>
      </c>
      <c r="F55" s="20" t="s">
        <v>3</v>
      </c>
      <c r="G55" s="20" t="s">
        <v>5</v>
      </c>
      <c r="H55" s="20" t="s">
        <v>67</v>
      </c>
      <c r="I55" s="20" t="s">
        <v>3</v>
      </c>
      <c r="J55" s="20">
        <v>8</v>
      </c>
      <c r="K55" s="20" t="s">
        <v>3</v>
      </c>
      <c r="L55" s="20">
        <v>147</v>
      </c>
      <c r="M55" s="20">
        <v>1.7000000000000001E-2</v>
      </c>
      <c r="N55" s="20">
        <v>8.0000000000000002E-3</v>
      </c>
      <c r="O55" s="20">
        <v>1.7000000000000001E-2</v>
      </c>
      <c r="P55" s="20">
        <v>7.0000000000000001E-3</v>
      </c>
      <c r="Q55" s="28">
        <v>55</v>
      </c>
      <c r="R55" s="20" t="s">
        <v>169</v>
      </c>
      <c r="S55" s="20" t="s">
        <v>11</v>
      </c>
      <c r="T55" s="28">
        <v>35</v>
      </c>
      <c r="U55" s="21" t="s">
        <v>61</v>
      </c>
      <c r="V55" s="20" t="s">
        <v>11</v>
      </c>
      <c r="W55" s="28">
        <v>7</v>
      </c>
      <c r="X55" s="28">
        <v>8</v>
      </c>
      <c r="Y55" s="20" t="s">
        <v>61</v>
      </c>
      <c r="Z55" s="20" t="s">
        <v>61</v>
      </c>
      <c r="AA55" s="20" t="str">
        <f t="shared" ref="AA55" si="6">A55</f>
        <v>Compress 6000  8 AWE + HR300</v>
      </c>
      <c r="AB55" s="20" t="s">
        <v>2</v>
      </c>
      <c r="AC55" s="20" t="s">
        <v>3</v>
      </c>
      <c r="AD55" s="20" t="s">
        <v>3</v>
      </c>
      <c r="AE55" s="20">
        <v>8</v>
      </c>
      <c r="AF55" s="20" t="s">
        <v>11</v>
      </c>
      <c r="AG55" s="20" t="s">
        <v>56</v>
      </c>
      <c r="AH55" s="20" t="s">
        <v>11</v>
      </c>
      <c r="AI55" s="20" t="s">
        <v>149</v>
      </c>
      <c r="AJ55" s="20" t="s">
        <v>11</v>
      </c>
      <c r="AK55" s="50" t="s">
        <v>224</v>
      </c>
      <c r="AL55" s="20" t="s">
        <v>11</v>
      </c>
      <c r="AM55" s="20" t="s">
        <v>11</v>
      </c>
      <c r="AN55" s="20" t="s">
        <v>61</v>
      </c>
      <c r="AO55" s="20" t="s">
        <v>3</v>
      </c>
      <c r="AP55" s="20" t="s">
        <v>11</v>
      </c>
      <c r="AQ55" s="20" t="s">
        <v>53</v>
      </c>
      <c r="AR55" s="20" t="s">
        <v>54</v>
      </c>
      <c r="AS55" s="20" t="s">
        <v>11</v>
      </c>
      <c r="AT55" s="20">
        <v>0.23</v>
      </c>
      <c r="AU55" s="20" t="s">
        <v>3</v>
      </c>
      <c r="AV55" s="20" t="s">
        <v>163</v>
      </c>
      <c r="AW55" s="20" t="s">
        <v>164</v>
      </c>
      <c r="AX55" s="20" t="s">
        <v>61</v>
      </c>
      <c r="AY55" s="38" t="s">
        <v>204</v>
      </c>
    </row>
    <row r="56" spans="1:51" x14ac:dyDescent="0.2">
      <c r="A56" s="20" t="s">
        <v>112</v>
      </c>
      <c r="B56" s="20" t="s">
        <v>68</v>
      </c>
      <c r="C56" s="20" t="s">
        <v>51</v>
      </c>
      <c r="D56" s="20" t="s">
        <v>2</v>
      </c>
      <c r="E56" s="20" t="s">
        <v>3</v>
      </c>
      <c r="F56" s="20" t="s">
        <v>3</v>
      </c>
      <c r="G56" s="20" t="s">
        <v>5</v>
      </c>
      <c r="H56" s="20" t="s">
        <v>67</v>
      </c>
      <c r="I56" s="20" t="s">
        <v>3</v>
      </c>
      <c r="J56" s="20">
        <v>11</v>
      </c>
      <c r="K56" s="20" t="s">
        <v>3</v>
      </c>
      <c r="L56" s="20">
        <v>141</v>
      </c>
      <c r="M56" s="20">
        <v>2.3E-2</v>
      </c>
      <c r="N56" s="20">
        <v>0</v>
      </c>
      <c r="O56" s="20">
        <v>2.3E-2</v>
      </c>
      <c r="P56" s="20">
        <v>1.2E-2</v>
      </c>
      <c r="Q56" s="28">
        <v>55</v>
      </c>
      <c r="R56" s="20" t="s">
        <v>169</v>
      </c>
      <c r="S56" s="20" t="s">
        <v>11</v>
      </c>
      <c r="T56" s="28">
        <v>35</v>
      </c>
      <c r="U56" s="21" t="s">
        <v>61</v>
      </c>
      <c r="V56" s="20" t="s">
        <v>11</v>
      </c>
      <c r="W56" s="28">
        <v>7</v>
      </c>
      <c r="X56" s="28">
        <v>8</v>
      </c>
      <c r="Y56" s="20" t="s">
        <v>61</v>
      </c>
      <c r="Z56" s="20" t="s">
        <v>61</v>
      </c>
      <c r="AA56" s="20" t="str">
        <f t="shared" si="5"/>
        <v>Compress 6000 11s AWE</v>
      </c>
      <c r="AB56" s="20" t="s">
        <v>2</v>
      </c>
      <c r="AC56" s="20" t="s">
        <v>3</v>
      </c>
      <c r="AD56" s="20" t="s">
        <v>3</v>
      </c>
      <c r="AE56" s="20">
        <v>11</v>
      </c>
      <c r="AF56" s="38" t="s">
        <v>191</v>
      </c>
      <c r="AG56" s="13" t="s">
        <v>52</v>
      </c>
      <c r="AH56" s="20" t="s">
        <v>61</v>
      </c>
      <c r="AI56" s="20" t="s">
        <v>61</v>
      </c>
      <c r="AJ56" s="20" t="s">
        <v>61</v>
      </c>
      <c r="AK56" s="50" t="s">
        <v>61</v>
      </c>
      <c r="AL56" s="20" t="s">
        <v>11</v>
      </c>
      <c r="AM56" s="13" t="s">
        <v>3</v>
      </c>
      <c r="AN56" s="20" t="s">
        <v>193</v>
      </c>
      <c r="AO56" s="20" t="s">
        <v>3</v>
      </c>
      <c r="AP56" s="20" t="s">
        <v>11</v>
      </c>
      <c r="AQ56" s="20" t="s">
        <v>57</v>
      </c>
      <c r="AR56" s="20" t="s">
        <v>54</v>
      </c>
      <c r="AS56" s="20" t="s">
        <v>11</v>
      </c>
      <c r="AT56" s="20">
        <v>0.23</v>
      </c>
      <c r="AU56" s="20" t="s">
        <v>3</v>
      </c>
      <c r="AV56" s="20" t="s">
        <v>163</v>
      </c>
      <c r="AW56" s="20" t="s">
        <v>61</v>
      </c>
      <c r="AX56" s="20" t="s">
        <v>193</v>
      </c>
      <c r="AY56" s="38" t="s">
        <v>204</v>
      </c>
    </row>
    <row r="57" spans="1:51" x14ac:dyDescent="0.2">
      <c r="A57" s="20" t="s">
        <v>113</v>
      </c>
      <c r="B57" s="20" t="s">
        <v>68</v>
      </c>
      <c r="C57" s="20" t="s">
        <v>51</v>
      </c>
      <c r="D57" s="20" t="s">
        <v>2</v>
      </c>
      <c r="E57" s="20" t="s">
        <v>3</v>
      </c>
      <c r="F57" s="20" t="s">
        <v>3</v>
      </c>
      <c r="G57" s="20" t="s">
        <v>5</v>
      </c>
      <c r="H57" s="20" t="s">
        <v>67</v>
      </c>
      <c r="I57" s="20" t="s">
        <v>3</v>
      </c>
      <c r="J57" s="20">
        <v>11</v>
      </c>
      <c r="K57" s="20" t="s">
        <v>3</v>
      </c>
      <c r="L57" s="20">
        <v>128</v>
      </c>
      <c r="M57" s="20">
        <v>2.3E-2</v>
      </c>
      <c r="N57" s="20">
        <v>0</v>
      </c>
      <c r="O57" s="20">
        <v>2.3E-2</v>
      </c>
      <c r="P57" s="20">
        <v>1.2E-2</v>
      </c>
      <c r="Q57" s="28">
        <v>55</v>
      </c>
      <c r="R57" s="20" t="s">
        <v>169</v>
      </c>
      <c r="S57" s="20" t="s">
        <v>11</v>
      </c>
      <c r="T57" s="28">
        <v>35</v>
      </c>
      <c r="U57" s="21" t="s">
        <v>61</v>
      </c>
      <c r="V57" s="20" t="s">
        <v>11</v>
      </c>
      <c r="W57" s="28">
        <v>7</v>
      </c>
      <c r="X57" s="28">
        <v>8</v>
      </c>
      <c r="Y57" s="20" t="s">
        <v>61</v>
      </c>
      <c r="Z57" s="20" t="s">
        <v>61</v>
      </c>
      <c r="AA57" s="20" t="str">
        <f t="shared" si="5"/>
        <v>Compress 6000  11t AWE</v>
      </c>
      <c r="AB57" s="20" t="s">
        <v>2</v>
      </c>
      <c r="AC57" s="20" t="s">
        <v>3</v>
      </c>
      <c r="AD57" s="20" t="s">
        <v>3</v>
      </c>
      <c r="AE57" s="20">
        <v>11</v>
      </c>
      <c r="AF57" s="38" t="s">
        <v>191</v>
      </c>
      <c r="AG57" s="13" t="s">
        <v>52</v>
      </c>
      <c r="AH57" s="20" t="s">
        <v>61</v>
      </c>
      <c r="AI57" s="20" t="s">
        <v>61</v>
      </c>
      <c r="AJ57" s="20" t="s">
        <v>61</v>
      </c>
      <c r="AK57" s="50" t="s">
        <v>61</v>
      </c>
      <c r="AL57" s="20" t="s">
        <v>11</v>
      </c>
      <c r="AM57" s="13" t="s">
        <v>3</v>
      </c>
      <c r="AN57" s="20" t="s">
        <v>193</v>
      </c>
      <c r="AO57" s="20" t="s">
        <v>3</v>
      </c>
      <c r="AP57" s="20" t="s">
        <v>11</v>
      </c>
      <c r="AQ57" s="20" t="s">
        <v>57</v>
      </c>
      <c r="AR57" s="20" t="s">
        <v>54</v>
      </c>
      <c r="AS57" s="20" t="s">
        <v>11</v>
      </c>
      <c r="AT57" s="20">
        <v>0.23</v>
      </c>
      <c r="AU57" s="20" t="s">
        <v>3</v>
      </c>
      <c r="AV57" s="20" t="s">
        <v>163</v>
      </c>
      <c r="AW57" s="20" t="s">
        <v>61</v>
      </c>
      <c r="AX57" s="20" t="s">
        <v>193</v>
      </c>
      <c r="AY57" s="38" t="s">
        <v>204</v>
      </c>
    </row>
    <row r="58" spans="1:51" x14ac:dyDescent="0.2">
      <c r="A58" s="20" t="s">
        <v>114</v>
      </c>
      <c r="B58" s="20" t="s">
        <v>68</v>
      </c>
      <c r="C58" s="20" t="s">
        <v>51</v>
      </c>
      <c r="D58" s="20" t="s">
        <v>2</v>
      </c>
      <c r="E58" s="20" t="s">
        <v>3</v>
      </c>
      <c r="F58" s="20" t="s">
        <v>3</v>
      </c>
      <c r="G58" s="20" t="s">
        <v>5</v>
      </c>
      <c r="H58" s="20" t="s">
        <v>67</v>
      </c>
      <c r="I58" s="20" t="s">
        <v>3</v>
      </c>
      <c r="J58" s="20">
        <v>14</v>
      </c>
      <c r="K58" s="20" t="s">
        <v>3</v>
      </c>
      <c r="L58" s="20">
        <v>144</v>
      </c>
      <c r="M58" s="20">
        <v>2.4E-2</v>
      </c>
      <c r="N58" s="20">
        <v>1.7000000000000001E-2</v>
      </c>
      <c r="O58" s="20">
        <v>2.4E-2</v>
      </c>
      <c r="P58" s="20">
        <v>1.0999999999999999E-2</v>
      </c>
      <c r="Q58" s="28">
        <v>55</v>
      </c>
      <c r="R58" s="20" t="s">
        <v>169</v>
      </c>
      <c r="S58" s="20" t="s">
        <v>11</v>
      </c>
      <c r="T58" s="28">
        <v>35</v>
      </c>
      <c r="U58" s="21" t="s">
        <v>61</v>
      </c>
      <c r="V58" s="20" t="s">
        <v>11</v>
      </c>
      <c r="W58" s="28">
        <v>7</v>
      </c>
      <c r="X58" s="28">
        <v>8</v>
      </c>
      <c r="Y58" s="20" t="s">
        <v>61</v>
      </c>
      <c r="Z58" s="20" t="s">
        <v>61</v>
      </c>
      <c r="AA58" s="20" t="str">
        <f t="shared" si="5"/>
        <v>Compress 6000 14t AWE</v>
      </c>
      <c r="AB58" s="20" t="s">
        <v>2</v>
      </c>
      <c r="AC58" s="20" t="s">
        <v>3</v>
      </c>
      <c r="AD58" s="20" t="s">
        <v>3</v>
      </c>
      <c r="AE58" s="20">
        <v>14</v>
      </c>
      <c r="AF58" s="38" t="s">
        <v>191</v>
      </c>
      <c r="AG58" s="13" t="s">
        <v>52</v>
      </c>
      <c r="AH58" s="20" t="s">
        <v>61</v>
      </c>
      <c r="AI58" s="20" t="s">
        <v>61</v>
      </c>
      <c r="AJ58" s="20" t="s">
        <v>61</v>
      </c>
      <c r="AK58" s="50" t="s">
        <v>61</v>
      </c>
      <c r="AL58" s="20" t="s">
        <v>11</v>
      </c>
      <c r="AM58" s="13" t="s">
        <v>3</v>
      </c>
      <c r="AN58" s="20" t="s">
        <v>193</v>
      </c>
      <c r="AO58" s="20" t="s">
        <v>3</v>
      </c>
      <c r="AP58" s="20" t="s">
        <v>11</v>
      </c>
      <c r="AQ58" s="20" t="s">
        <v>57</v>
      </c>
      <c r="AR58" s="20" t="s">
        <v>54</v>
      </c>
      <c r="AS58" s="20" t="s">
        <v>11</v>
      </c>
      <c r="AT58" s="20">
        <v>0.23</v>
      </c>
      <c r="AU58" s="20" t="s">
        <v>3</v>
      </c>
      <c r="AV58" s="20" t="s">
        <v>163</v>
      </c>
      <c r="AW58" s="20" t="s">
        <v>61</v>
      </c>
      <c r="AX58" s="20" t="s">
        <v>193</v>
      </c>
      <c r="AY58" s="38" t="s">
        <v>204</v>
      </c>
    </row>
    <row r="59" spans="1:51" x14ac:dyDescent="0.2">
      <c r="A59" s="20" t="s">
        <v>115</v>
      </c>
      <c r="B59" s="20" t="s">
        <v>68</v>
      </c>
      <c r="C59" s="20" t="s">
        <v>51</v>
      </c>
      <c r="D59" s="20" t="s">
        <v>2</v>
      </c>
      <c r="E59" s="20" t="s">
        <v>3</v>
      </c>
      <c r="F59" s="20" t="s">
        <v>3</v>
      </c>
      <c r="G59" s="20" t="s">
        <v>5</v>
      </c>
      <c r="H59" s="20" t="s">
        <v>67</v>
      </c>
      <c r="I59" s="20" t="s">
        <v>3</v>
      </c>
      <c r="J59" s="20">
        <v>4</v>
      </c>
      <c r="K59" s="20" t="s">
        <v>3</v>
      </c>
      <c r="L59" s="20">
        <v>133</v>
      </c>
      <c r="M59" s="20">
        <v>2.1999999999999999E-2</v>
      </c>
      <c r="N59" s="20">
        <v>0</v>
      </c>
      <c r="O59" s="20">
        <v>2.1999999999999999E-2</v>
      </c>
      <c r="P59" s="20">
        <v>4.0000000000000001E-3</v>
      </c>
      <c r="Q59" s="28">
        <v>55</v>
      </c>
      <c r="R59" s="20" t="s">
        <v>169</v>
      </c>
      <c r="S59" s="20" t="s">
        <v>11</v>
      </c>
      <c r="T59" s="28">
        <v>35</v>
      </c>
      <c r="U59" s="21" t="s">
        <v>61</v>
      </c>
      <c r="V59" s="20" t="s">
        <v>11</v>
      </c>
      <c r="W59" s="28">
        <v>7</v>
      </c>
      <c r="X59" s="28">
        <v>8</v>
      </c>
      <c r="Y59" s="20" t="s">
        <v>61</v>
      </c>
      <c r="Z59" s="20" t="s">
        <v>61</v>
      </c>
      <c r="AA59" s="20" t="str">
        <f t="shared" si="5"/>
        <v>Compress 6000  4 AWB</v>
      </c>
      <c r="AB59" s="20" t="s">
        <v>2</v>
      </c>
      <c r="AC59" s="20" t="s">
        <v>3</v>
      </c>
      <c r="AD59" s="20" t="s">
        <v>3</v>
      </c>
      <c r="AE59" s="20">
        <v>4</v>
      </c>
      <c r="AF59" s="38" t="s">
        <v>191</v>
      </c>
      <c r="AG59" s="13" t="s">
        <v>52</v>
      </c>
      <c r="AH59" s="20" t="s">
        <v>61</v>
      </c>
      <c r="AI59" s="20" t="s">
        <v>61</v>
      </c>
      <c r="AJ59" s="20" t="s">
        <v>61</v>
      </c>
      <c r="AK59" s="50" t="s">
        <v>61</v>
      </c>
      <c r="AL59" s="20" t="s">
        <v>3</v>
      </c>
      <c r="AM59" s="20" t="s">
        <v>61</v>
      </c>
      <c r="AN59" s="20" t="s">
        <v>193</v>
      </c>
      <c r="AO59" s="20" t="s">
        <v>3</v>
      </c>
      <c r="AP59" s="20" t="s">
        <v>11</v>
      </c>
      <c r="AQ59" s="20" t="s">
        <v>53</v>
      </c>
      <c r="AR59" s="20" t="s">
        <v>54</v>
      </c>
      <c r="AS59" s="20" t="s">
        <v>11</v>
      </c>
      <c r="AT59" s="20">
        <v>0.23</v>
      </c>
      <c r="AU59" s="20" t="s">
        <v>3</v>
      </c>
      <c r="AV59" s="20" t="s">
        <v>163</v>
      </c>
      <c r="AW59" s="20" t="s">
        <v>61</v>
      </c>
      <c r="AX59" s="20" t="s">
        <v>193</v>
      </c>
      <c r="AY59" s="38" t="s">
        <v>204</v>
      </c>
    </row>
    <row r="60" spans="1:51" x14ac:dyDescent="0.2">
      <c r="A60" s="20" t="s">
        <v>116</v>
      </c>
      <c r="B60" s="20" t="s">
        <v>68</v>
      </c>
      <c r="C60" s="20" t="s">
        <v>51</v>
      </c>
      <c r="D60" s="20" t="s">
        <v>2</v>
      </c>
      <c r="E60" s="20" t="s">
        <v>3</v>
      </c>
      <c r="F60" s="20" t="s">
        <v>3</v>
      </c>
      <c r="G60" s="20" t="s">
        <v>5</v>
      </c>
      <c r="H60" s="20" t="s">
        <v>67</v>
      </c>
      <c r="I60" s="20" t="s">
        <v>3</v>
      </c>
      <c r="J60" s="20">
        <v>6</v>
      </c>
      <c r="K60" s="20" t="s">
        <v>3</v>
      </c>
      <c r="L60" s="20">
        <v>146</v>
      </c>
      <c r="M60" s="20">
        <v>2.1999999999999999E-2</v>
      </c>
      <c r="N60" s="20">
        <v>0</v>
      </c>
      <c r="O60" s="20">
        <v>2.1999999999999999E-2</v>
      </c>
      <c r="P60" s="20">
        <v>4.0000000000000001E-3</v>
      </c>
      <c r="Q60" s="28">
        <v>55</v>
      </c>
      <c r="R60" s="20" t="s">
        <v>169</v>
      </c>
      <c r="S60" s="20" t="s">
        <v>11</v>
      </c>
      <c r="T60" s="28">
        <v>35</v>
      </c>
      <c r="U60" s="21" t="s">
        <v>61</v>
      </c>
      <c r="V60" s="20" t="s">
        <v>11</v>
      </c>
      <c r="W60" s="28">
        <v>7</v>
      </c>
      <c r="X60" s="28">
        <v>8</v>
      </c>
      <c r="Y60" s="20" t="s">
        <v>61</v>
      </c>
      <c r="Z60" s="20" t="s">
        <v>61</v>
      </c>
      <c r="AA60" s="20" t="str">
        <f t="shared" si="5"/>
        <v>Compress 6000  6 AWB</v>
      </c>
      <c r="AB60" s="20" t="s">
        <v>2</v>
      </c>
      <c r="AC60" s="20" t="s">
        <v>3</v>
      </c>
      <c r="AD60" s="20" t="s">
        <v>3</v>
      </c>
      <c r="AE60" s="20">
        <v>6</v>
      </c>
      <c r="AF60" s="38" t="s">
        <v>191</v>
      </c>
      <c r="AG60" s="13" t="s">
        <v>52</v>
      </c>
      <c r="AH60" s="20" t="s">
        <v>61</v>
      </c>
      <c r="AI60" s="20" t="s">
        <v>61</v>
      </c>
      <c r="AJ60" s="20" t="s">
        <v>61</v>
      </c>
      <c r="AK60" s="50" t="s">
        <v>61</v>
      </c>
      <c r="AL60" s="20" t="s">
        <v>3</v>
      </c>
      <c r="AM60" s="20" t="s">
        <v>61</v>
      </c>
      <c r="AN60" s="20" t="s">
        <v>193</v>
      </c>
      <c r="AO60" s="20" t="s">
        <v>3</v>
      </c>
      <c r="AP60" s="20" t="s">
        <v>11</v>
      </c>
      <c r="AQ60" s="20" t="s">
        <v>53</v>
      </c>
      <c r="AR60" s="20" t="s">
        <v>54</v>
      </c>
      <c r="AS60" s="20" t="s">
        <v>11</v>
      </c>
      <c r="AT60" s="20">
        <v>0.23</v>
      </c>
      <c r="AU60" s="20" t="s">
        <v>3</v>
      </c>
      <c r="AV60" s="20" t="s">
        <v>163</v>
      </c>
      <c r="AW60" s="20" t="s">
        <v>61</v>
      </c>
      <c r="AX60" s="20" t="s">
        <v>193</v>
      </c>
      <c r="AY60" s="38" t="s">
        <v>204</v>
      </c>
    </row>
    <row r="61" spans="1:51" x14ac:dyDescent="0.2">
      <c r="A61" s="20" t="s">
        <v>117</v>
      </c>
      <c r="B61" s="20" t="s">
        <v>68</v>
      </c>
      <c r="C61" s="20" t="s">
        <v>51</v>
      </c>
      <c r="D61" s="20" t="s">
        <v>2</v>
      </c>
      <c r="E61" s="20" t="s">
        <v>3</v>
      </c>
      <c r="F61" s="20" t="s">
        <v>3</v>
      </c>
      <c r="G61" s="20" t="s">
        <v>5</v>
      </c>
      <c r="H61" s="20" t="s">
        <v>67</v>
      </c>
      <c r="I61" s="20" t="s">
        <v>3</v>
      </c>
      <c r="J61" s="20">
        <v>8</v>
      </c>
      <c r="K61" s="20" t="s">
        <v>3</v>
      </c>
      <c r="L61" s="20">
        <v>147</v>
      </c>
      <c r="M61" s="20">
        <v>1.7000000000000001E-2</v>
      </c>
      <c r="N61" s="20">
        <v>8.0000000000000002E-3</v>
      </c>
      <c r="O61" s="20">
        <v>1.7000000000000001E-2</v>
      </c>
      <c r="P61" s="20">
        <v>7.0000000000000001E-3</v>
      </c>
      <c r="Q61" s="28">
        <v>55</v>
      </c>
      <c r="R61" s="20" t="s">
        <v>169</v>
      </c>
      <c r="S61" s="20" t="s">
        <v>11</v>
      </c>
      <c r="T61" s="28">
        <v>35</v>
      </c>
      <c r="U61" s="21" t="s">
        <v>61</v>
      </c>
      <c r="V61" s="20" t="s">
        <v>11</v>
      </c>
      <c r="W61" s="28">
        <v>7</v>
      </c>
      <c r="X61" s="28">
        <v>8</v>
      </c>
      <c r="Y61" s="20" t="s">
        <v>61</v>
      </c>
      <c r="Z61" s="20" t="s">
        <v>61</v>
      </c>
      <c r="AA61" s="20" t="str">
        <f t="shared" si="5"/>
        <v>Compress 6000  8 AWB</v>
      </c>
      <c r="AB61" s="20" t="s">
        <v>2</v>
      </c>
      <c r="AC61" s="20" t="s">
        <v>3</v>
      </c>
      <c r="AD61" s="20" t="s">
        <v>3</v>
      </c>
      <c r="AE61" s="20">
        <v>8</v>
      </c>
      <c r="AF61" s="38" t="s">
        <v>191</v>
      </c>
      <c r="AG61" s="13" t="s">
        <v>52</v>
      </c>
      <c r="AH61" s="20" t="s">
        <v>61</v>
      </c>
      <c r="AI61" s="20" t="s">
        <v>61</v>
      </c>
      <c r="AJ61" s="20" t="s">
        <v>61</v>
      </c>
      <c r="AK61" s="50" t="s">
        <v>61</v>
      </c>
      <c r="AL61" s="20" t="s">
        <v>3</v>
      </c>
      <c r="AM61" s="20" t="s">
        <v>61</v>
      </c>
      <c r="AN61" s="20" t="s">
        <v>193</v>
      </c>
      <c r="AO61" s="20" t="s">
        <v>3</v>
      </c>
      <c r="AP61" s="20" t="s">
        <v>11</v>
      </c>
      <c r="AQ61" s="20" t="s">
        <v>53</v>
      </c>
      <c r="AR61" s="20" t="s">
        <v>54</v>
      </c>
      <c r="AS61" s="20" t="s">
        <v>11</v>
      </c>
      <c r="AT61" s="20">
        <v>0.23</v>
      </c>
      <c r="AU61" s="20" t="s">
        <v>3</v>
      </c>
      <c r="AV61" s="20" t="s">
        <v>163</v>
      </c>
      <c r="AW61" s="20" t="s">
        <v>61</v>
      </c>
      <c r="AX61" s="20" t="s">
        <v>193</v>
      </c>
      <c r="AY61" s="38" t="s">
        <v>204</v>
      </c>
    </row>
    <row r="62" spans="1:51" x14ac:dyDescent="0.2">
      <c r="A62" s="20" t="s">
        <v>118</v>
      </c>
      <c r="B62" s="20" t="s">
        <v>68</v>
      </c>
      <c r="C62" s="20" t="s">
        <v>51</v>
      </c>
      <c r="D62" s="20" t="s">
        <v>2</v>
      </c>
      <c r="E62" s="20" t="s">
        <v>3</v>
      </c>
      <c r="F62" s="20" t="s">
        <v>3</v>
      </c>
      <c r="G62" s="20" t="s">
        <v>5</v>
      </c>
      <c r="H62" s="20" t="s">
        <v>67</v>
      </c>
      <c r="I62" s="20" t="s">
        <v>3</v>
      </c>
      <c r="J62" s="20">
        <v>11</v>
      </c>
      <c r="K62" s="20" t="s">
        <v>3</v>
      </c>
      <c r="L62" s="20">
        <v>141</v>
      </c>
      <c r="M62" s="20">
        <v>2.3E-2</v>
      </c>
      <c r="N62" s="20">
        <v>0</v>
      </c>
      <c r="O62" s="20">
        <v>2.3E-2</v>
      </c>
      <c r="P62" s="20">
        <v>1.2E-2</v>
      </c>
      <c r="Q62" s="28">
        <v>55</v>
      </c>
      <c r="R62" s="20" t="s">
        <v>169</v>
      </c>
      <c r="S62" s="20" t="s">
        <v>11</v>
      </c>
      <c r="T62" s="28">
        <v>35</v>
      </c>
      <c r="U62" s="21" t="s">
        <v>61</v>
      </c>
      <c r="V62" s="20" t="s">
        <v>11</v>
      </c>
      <c r="W62" s="28">
        <v>7</v>
      </c>
      <c r="X62" s="28">
        <v>8</v>
      </c>
      <c r="Y62" s="20" t="s">
        <v>61</v>
      </c>
      <c r="Z62" s="20" t="s">
        <v>61</v>
      </c>
      <c r="AA62" s="20" t="str">
        <f t="shared" si="5"/>
        <v>Compress 6000 11s AWB</v>
      </c>
      <c r="AB62" s="20" t="s">
        <v>2</v>
      </c>
      <c r="AC62" s="20" t="s">
        <v>3</v>
      </c>
      <c r="AD62" s="20" t="s">
        <v>3</v>
      </c>
      <c r="AE62" s="20">
        <v>11</v>
      </c>
      <c r="AF62" s="38" t="s">
        <v>191</v>
      </c>
      <c r="AG62" s="13" t="s">
        <v>52</v>
      </c>
      <c r="AH62" s="20" t="s">
        <v>61</v>
      </c>
      <c r="AI62" s="20" t="s">
        <v>61</v>
      </c>
      <c r="AJ62" s="20" t="s">
        <v>61</v>
      </c>
      <c r="AK62" s="50" t="s">
        <v>61</v>
      </c>
      <c r="AL62" s="20" t="s">
        <v>3</v>
      </c>
      <c r="AM62" s="20" t="s">
        <v>61</v>
      </c>
      <c r="AN62" s="20" t="s">
        <v>193</v>
      </c>
      <c r="AO62" s="20" t="s">
        <v>3</v>
      </c>
      <c r="AP62" s="20" t="s">
        <v>11</v>
      </c>
      <c r="AQ62" s="20" t="s">
        <v>57</v>
      </c>
      <c r="AR62" s="20" t="s">
        <v>54</v>
      </c>
      <c r="AS62" s="20" t="s">
        <v>11</v>
      </c>
      <c r="AT62" s="20">
        <v>0.23</v>
      </c>
      <c r="AU62" s="20" t="s">
        <v>3</v>
      </c>
      <c r="AV62" s="20" t="s">
        <v>163</v>
      </c>
      <c r="AW62" s="20" t="s">
        <v>61</v>
      </c>
      <c r="AX62" s="20" t="s">
        <v>193</v>
      </c>
      <c r="AY62" s="38" t="s">
        <v>204</v>
      </c>
    </row>
    <row r="63" spans="1:51" x14ac:dyDescent="0.2">
      <c r="A63" s="20" t="s">
        <v>119</v>
      </c>
      <c r="B63" s="20" t="s">
        <v>68</v>
      </c>
      <c r="C63" s="20" t="s">
        <v>51</v>
      </c>
      <c r="D63" s="20" t="s">
        <v>2</v>
      </c>
      <c r="E63" s="20" t="s">
        <v>3</v>
      </c>
      <c r="F63" s="20" t="s">
        <v>3</v>
      </c>
      <c r="G63" s="20" t="s">
        <v>5</v>
      </c>
      <c r="H63" s="20" t="s">
        <v>67</v>
      </c>
      <c r="I63" s="20" t="s">
        <v>3</v>
      </c>
      <c r="J63" s="20">
        <v>11</v>
      </c>
      <c r="K63" s="20" t="s">
        <v>3</v>
      </c>
      <c r="L63" s="20">
        <v>128</v>
      </c>
      <c r="M63" s="20">
        <v>2.3E-2</v>
      </c>
      <c r="N63" s="20">
        <v>0</v>
      </c>
      <c r="O63" s="20">
        <v>2.3E-2</v>
      </c>
      <c r="P63" s="20">
        <v>1.2E-2</v>
      </c>
      <c r="Q63" s="28">
        <v>55</v>
      </c>
      <c r="R63" s="20" t="s">
        <v>169</v>
      </c>
      <c r="S63" s="20" t="s">
        <v>11</v>
      </c>
      <c r="T63" s="28">
        <v>35</v>
      </c>
      <c r="U63" s="21" t="s">
        <v>61</v>
      </c>
      <c r="V63" s="20" t="s">
        <v>11</v>
      </c>
      <c r="W63" s="28">
        <v>7</v>
      </c>
      <c r="X63" s="28">
        <v>8</v>
      </c>
      <c r="Y63" s="20" t="s">
        <v>61</v>
      </c>
      <c r="Z63" s="20" t="s">
        <v>61</v>
      </c>
      <c r="AA63" s="20" t="str">
        <f t="shared" si="5"/>
        <v>Compress 6000  11t AWB</v>
      </c>
      <c r="AB63" s="20" t="s">
        <v>2</v>
      </c>
      <c r="AC63" s="20" t="s">
        <v>3</v>
      </c>
      <c r="AD63" s="20" t="s">
        <v>3</v>
      </c>
      <c r="AE63" s="20">
        <v>11</v>
      </c>
      <c r="AF63" s="38" t="s">
        <v>191</v>
      </c>
      <c r="AG63" s="13" t="s">
        <v>52</v>
      </c>
      <c r="AH63" s="20" t="s">
        <v>61</v>
      </c>
      <c r="AI63" s="20" t="s">
        <v>61</v>
      </c>
      <c r="AJ63" s="20" t="s">
        <v>61</v>
      </c>
      <c r="AK63" s="50" t="s">
        <v>61</v>
      </c>
      <c r="AL63" s="20" t="s">
        <v>3</v>
      </c>
      <c r="AM63" s="20" t="s">
        <v>61</v>
      </c>
      <c r="AN63" s="20" t="s">
        <v>193</v>
      </c>
      <c r="AO63" s="20" t="s">
        <v>3</v>
      </c>
      <c r="AP63" s="20" t="s">
        <v>11</v>
      </c>
      <c r="AQ63" s="20" t="s">
        <v>57</v>
      </c>
      <c r="AR63" s="20" t="s">
        <v>54</v>
      </c>
      <c r="AS63" s="20" t="s">
        <v>11</v>
      </c>
      <c r="AT63" s="20">
        <v>0.23</v>
      </c>
      <c r="AU63" s="20" t="s">
        <v>3</v>
      </c>
      <c r="AV63" s="20" t="s">
        <v>163</v>
      </c>
      <c r="AW63" s="20" t="s">
        <v>61</v>
      </c>
      <c r="AX63" s="20" t="s">
        <v>193</v>
      </c>
      <c r="AY63" s="38" t="s">
        <v>204</v>
      </c>
    </row>
    <row r="64" spans="1:51" x14ac:dyDescent="0.2">
      <c r="A64" s="20" t="s">
        <v>120</v>
      </c>
      <c r="B64" s="20" t="s">
        <v>68</v>
      </c>
      <c r="C64" s="20" t="s">
        <v>51</v>
      </c>
      <c r="D64" s="20" t="s">
        <v>2</v>
      </c>
      <c r="E64" s="20" t="s">
        <v>3</v>
      </c>
      <c r="F64" s="20" t="s">
        <v>3</v>
      </c>
      <c r="G64" s="20" t="s">
        <v>5</v>
      </c>
      <c r="H64" s="20" t="s">
        <v>67</v>
      </c>
      <c r="I64" s="20" t="s">
        <v>3</v>
      </c>
      <c r="J64" s="20">
        <v>14</v>
      </c>
      <c r="K64" s="20" t="s">
        <v>3</v>
      </c>
      <c r="L64" s="20">
        <v>144</v>
      </c>
      <c r="M64" s="20">
        <v>2.4E-2</v>
      </c>
      <c r="N64" s="20">
        <v>1.7000000000000001E-2</v>
      </c>
      <c r="O64" s="20">
        <v>2.4E-2</v>
      </c>
      <c r="P64" s="20">
        <v>1.0999999999999999E-2</v>
      </c>
      <c r="Q64" s="28">
        <v>55</v>
      </c>
      <c r="R64" s="20" t="s">
        <v>169</v>
      </c>
      <c r="S64" s="20" t="s">
        <v>11</v>
      </c>
      <c r="T64" s="28">
        <v>35</v>
      </c>
      <c r="U64" s="21" t="s">
        <v>61</v>
      </c>
      <c r="V64" s="20" t="s">
        <v>11</v>
      </c>
      <c r="W64" s="28">
        <v>7</v>
      </c>
      <c r="X64" s="28">
        <v>8</v>
      </c>
      <c r="Y64" s="20" t="s">
        <v>61</v>
      </c>
      <c r="Z64" s="20" t="s">
        <v>61</v>
      </c>
      <c r="AA64" s="20" t="str">
        <f t="shared" si="5"/>
        <v>Compress 6000 14t AWB</v>
      </c>
      <c r="AB64" s="20" t="s">
        <v>2</v>
      </c>
      <c r="AC64" s="20" t="s">
        <v>3</v>
      </c>
      <c r="AD64" s="20" t="s">
        <v>3</v>
      </c>
      <c r="AE64" s="20">
        <v>14</v>
      </c>
      <c r="AF64" s="38" t="s">
        <v>191</v>
      </c>
      <c r="AG64" s="13" t="s">
        <v>52</v>
      </c>
      <c r="AH64" s="20" t="s">
        <v>61</v>
      </c>
      <c r="AI64" s="20" t="s">
        <v>61</v>
      </c>
      <c r="AJ64" s="20" t="s">
        <v>61</v>
      </c>
      <c r="AK64" s="50" t="s">
        <v>61</v>
      </c>
      <c r="AL64" s="20" t="s">
        <v>3</v>
      </c>
      <c r="AM64" s="20" t="s">
        <v>61</v>
      </c>
      <c r="AN64" s="20" t="s">
        <v>193</v>
      </c>
      <c r="AO64" s="20" t="s">
        <v>3</v>
      </c>
      <c r="AP64" s="20" t="s">
        <v>11</v>
      </c>
      <c r="AQ64" s="20" t="s">
        <v>57</v>
      </c>
      <c r="AR64" s="20" t="s">
        <v>54</v>
      </c>
      <c r="AS64" s="20" t="s">
        <v>11</v>
      </c>
      <c r="AT64" s="20">
        <v>0.23</v>
      </c>
      <c r="AU64" s="20" t="s">
        <v>3</v>
      </c>
      <c r="AV64" s="20" t="s">
        <v>163</v>
      </c>
      <c r="AW64" s="20" t="s">
        <v>61</v>
      </c>
      <c r="AX64" s="20" t="s">
        <v>193</v>
      </c>
      <c r="AY64" s="38" t="s">
        <v>204</v>
      </c>
    </row>
    <row r="65" spans="1:51" x14ac:dyDescent="0.2">
      <c r="A65" s="20" t="s">
        <v>121</v>
      </c>
      <c r="B65" s="20" t="s">
        <v>68</v>
      </c>
      <c r="C65" s="20" t="s">
        <v>51</v>
      </c>
      <c r="D65" s="20" t="s">
        <v>2</v>
      </c>
      <c r="E65" s="20" t="s">
        <v>3</v>
      </c>
      <c r="F65" s="20" t="s">
        <v>3</v>
      </c>
      <c r="G65" s="20" t="s">
        <v>5</v>
      </c>
      <c r="H65" s="20" t="s">
        <v>67</v>
      </c>
      <c r="I65" s="20" t="s">
        <v>3</v>
      </c>
      <c r="J65" s="20">
        <v>4</v>
      </c>
      <c r="K65" s="20" t="s">
        <v>3</v>
      </c>
      <c r="L65" s="20">
        <v>133</v>
      </c>
      <c r="M65" s="20">
        <v>2.1999999999999999E-2</v>
      </c>
      <c r="N65" s="20">
        <v>0</v>
      </c>
      <c r="O65" s="20">
        <v>2.1999999999999999E-2</v>
      </c>
      <c r="P65" s="20">
        <v>4.0000000000000001E-3</v>
      </c>
      <c r="Q65" s="28">
        <v>55</v>
      </c>
      <c r="R65" s="20" t="s">
        <v>169</v>
      </c>
      <c r="S65" s="20" t="s">
        <v>11</v>
      </c>
      <c r="T65" s="28">
        <v>35</v>
      </c>
      <c r="U65" s="21" t="s">
        <v>61</v>
      </c>
      <c r="V65" s="20" t="s">
        <v>11</v>
      </c>
      <c r="W65" s="28">
        <v>7</v>
      </c>
      <c r="X65" s="28">
        <v>8</v>
      </c>
      <c r="Y65" s="20" t="s">
        <v>61</v>
      </c>
      <c r="Z65" s="20" t="s">
        <v>61</v>
      </c>
      <c r="AA65" s="20" t="str">
        <f t="shared" si="5"/>
        <v>Compress 6000  4 AWM</v>
      </c>
      <c r="AB65" s="20" t="s">
        <v>2</v>
      </c>
      <c r="AC65" s="20" t="s">
        <v>3</v>
      </c>
      <c r="AD65" s="20" t="s">
        <v>3</v>
      </c>
      <c r="AE65" s="20">
        <v>4</v>
      </c>
      <c r="AF65" s="20" t="s">
        <v>11</v>
      </c>
      <c r="AG65" s="20" t="s">
        <v>56</v>
      </c>
      <c r="AH65" s="20" t="s">
        <v>11</v>
      </c>
      <c r="AI65" s="20" t="s">
        <v>18</v>
      </c>
      <c r="AJ65" s="20" t="s">
        <v>11</v>
      </c>
      <c r="AK65" s="51" t="s">
        <v>228</v>
      </c>
      <c r="AL65" s="20" t="s">
        <v>11</v>
      </c>
      <c r="AM65" s="20" t="s">
        <v>11</v>
      </c>
      <c r="AN65" s="20" t="s">
        <v>61</v>
      </c>
      <c r="AO65" s="20" t="s">
        <v>3</v>
      </c>
      <c r="AP65" s="20" t="s">
        <v>11</v>
      </c>
      <c r="AQ65" s="20" t="s">
        <v>53</v>
      </c>
      <c r="AR65" s="20" t="s">
        <v>54</v>
      </c>
      <c r="AS65" s="20" t="s">
        <v>11</v>
      </c>
      <c r="AT65" s="20">
        <v>0.23</v>
      </c>
      <c r="AU65" s="20" t="s">
        <v>3</v>
      </c>
      <c r="AV65" s="20" t="s">
        <v>163</v>
      </c>
      <c r="AW65" s="20" t="s">
        <v>164</v>
      </c>
      <c r="AX65" s="20" t="s">
        <v>61</v>
      </c>
      <c r="AY65" s="38" t="s">
        <v>204</v>
      </c>
    </row>
    <row r="66" spans="1:51" x14ac:dyDescent="0.2">
      <c r="A66" s="20" t="s">
        <v>122</v>
      </c>
      <c r="B66" s="20" t="s">
        <v>68</v>
      </c>
      <c r="C66" s="20" t="s">
        <v>51</v>
      </c>
      <c r="D66" s="20" t="s">
        <v>2</v>
      </c>
      <c r="E66" s="20" t="s">
        <v>3</v>
      </c>
      <c r="F66" s="20" t="s">
        <v>3</v>
      </c>
      <c r="G66" s="20" t="s">
        <v>5</v>
      </c>
      <c r="H66" s="20" t="s">
        <v>67</v>
      </c>
      <c r="I66" s="20" t="s">
        <v>3</v>
      </c>
      <c r="J66" s="20">
        <v>6</v>
      </c>
      <c r="K66" s="20" t="s">
        <v>3</v>
      </c>
      <c r="L66" s="20">
        <v>146</v>
      </c>
      <c r="M66" s="20">
        <v>2.1999999999999999E-2</v>
      </c>
      <c r="N66" s="20">
        <v>0</v>
      </c>
      <c r="O66" s="20">
        <v>2.1999999999999999E-2</v>
      </c>
      <c r="P66" s="20">
        <v>4.0000000000000001E-3</v>
      </c>
      <c r="Q66" s="28">
        <v>55</v>
      </c>
      <c r="R66" s="20" t="s">
        <v>169</v>
      </c>
      <c r="S66" s="20" t="s">
        <v>11</v>
      </c>
      <c r="T66" s="28">
        <v>35</v>
      </c>
      <c r="U66" s="21" t="s">
        <v>61</v>
      </c>
      <c r="V66" s="20" t="s">
        <v>11</v>
      </c>
      <c r="W66" s="28">
        <v>7</v>
      </c>
      <c r="X66" s="28">
        <v>8</v>
      </c>
      <c r="Y66" s="20" t="s">
        <v>61</v>
      </c>
      <c r="Z66" s="20" t="s">
        <v>61</v>
      </c>
      <c r="AA66" s="20" t="str">
        <f t="shared" si="5"/>
        <v>Compress 6000  6 AWM</v>
      </c>
      <c r="AB66" s="20" t="s">
        <v>2</v>
      </c>
      <c r="AC66" s="20" t="s">
        <v>3</v>
      </c>
      <c r="AD66" s="20" t="s">
        <v>3</v>
      </c>
      <c r="AE66" s="20">
        <v>6</v>
      </c>
      <c r="AF66" s="20" t="s">
        <v>11</v>
      </c>
      <c r="AG66" s="20" t="s">
        <v>56</v>
      </c>
      <c r="AH66" s="20" t="s">
        <v>11</v>
      </c>
      <c r="AI66" s="20" t="s">
        <v>18</v>
      </c>
      <c r="AJ66" s="20" t="s">
        <v>11</v>
      </c>
      <c r="AK66" s="51" t="s">
        <v>229</v>
      </c>
      <c r="AL66" s="20" t="s">
        <v>11</v>
      </c>
      <c r="AM66" s="20" t="s">
        <v>11</v>
      </c>
      <c r="AN66" s="20" t="s">
        <v>61</v>
      </c>
      <c r="AO66" s="20" t="s">
        <v>3</v>
      </c>
      <c r="AP66" s="20" t="s">
        <v>11</v>
      </c>
      <c r="AQ66" s="20" t="s">
        <v>53</v>
      </c>
      <c r="AR66" s="20" t="s">
        <v>54</v>
      </c>
      <c r="AS66" s="20" t="s">
        <v>11</v>
      </c>
      <c r="AT66" s="20">
        <v>0.23</v>
      </c>
      <c r="AU66" s="20" t="s">
        <v>3</v>
      </c>
      <c r="AV66" s="20" t="s">
        <v>163</v>
      </c>
      <c r="AW66" s="20" t="s">
        <v>164</v>
      </c>
      <c r="AX66" s="20" t="s">
        <v>61</v>
      </c>
      <c r="AY66" s="38" t="s">
        <v>204</v>
      </c>
    </row>
    <row r="67" spans="1:51" x14ac:dyDescent="0.2">
      <c r="A67" s="20" t="s">
        <v>123</v>
      </c>
      <c r="B67" s="20" t="s">
        <v>68</v>
      </c>
      <c r="C67" s="20" t="s">
        <v>51</v>
      </c>
      <c r="D67" s="20" t="s">
        <v>2</v>
      </c>
      <c r="E67" s="20" t="s">
        <v>3</v>
      </c>
      <c r="F67" s="20" t="s">
        <v>3</v>
      </c>
      <c r="G67" s="20" t="s">
        <v>5</v>
      </c>
      <c r="H67" s="20" t="s">
        <v>67</v>
      </c>
      <c r="I67" s="20" t="s">
        <v>3</v>
      </c>
      <c r="J67" s="20">
        <v>8</v>
      </c>
      <c r="K67" s="20" t="s">
        <v>3</v>
      </c>
      <c r="L67" s="20">
        <v>147</v>
      </c>
      <c r="M67" s="20">
        <v>1.7000000000000001E-2</v>
      </c>
      <c r="N67" s="20">
        <v>8.0000000000000002E-3</v>
      </c>
      <c r="O67" s="20">
        <v>1.7000000000000001E-2</v>
      </c>
      <c r="P67" s="20">
        <v>7.0000000000000001E-3</v>
      </c>
      <c r="Q67" s="28">
        <v>55</v>
      </c>
      <c r="R67" s="20" t="s">
        <v>169</v>
      </c>
      <c r="S67" s="20" t="s">
        <v>11</v>
      </c>
      <c r="T67" s="28">
        <v>35</v>
      </c>
      <c r="U67" s="21" t="s">
        <v>61</v>
      </c>
      <c r="V67" s="20" t="s">
        <v>11</v>
      </c>
      <c r="W67" s="28">
        <v>7</v>
      </c>
      <c r="X67" s="28">
        <v>8</v>
      </c>
      <c r="Y67" s="20" t="s">
        <v>61</v>
      </c>
      <c r="Z67" s="20" t="s">
        <v>61</v>
      </c>
      <c r="AA67" s="20" t="str">
        <f t="shared" si="5"/>
        <v>Compress 6000  8 AWM</v>
      </c>
      <c r="AB67" s="20" t="s">
        <v>2</v>
      </c>
      <c r="AC67" s="20" t="s">
        <v>3</v>
      </c>
      <c r="AD67" s="20" t="s">
        <v>3</v>
      </c>
      <c r="AE67" s="20">
        <v>8</v>
      </c>
      <c r="AF67" s="20" t="s">
        <v>11</v>
      </c>
      <c r="AG67" s="20" t="s">
        <v>56</v>
      </c>
      <c r="AH67" s="20" t="s">
        <v>11</v>
      </c>
      <c r="AI67" s="20" t="s">
        <v>18</v>
      </c>
      <c r="AJ67" s="20" t="s">
        <v>11</v>
      </c>
      <c r="AK67" s="51" t="s">
        <v>230</v>
      </c>
      <c r="AL67" s="20" t="s">
        <v>11</v>
      </c>
      <c r="AM67" s="20" t="s">
        <v>11</v>
      </c>
      <c r="AN67" s="20" t="s">
        <v>61</v>
      </c>
      <c r="AO67" s="20" t="s">
        <v>3</v>
      </c>
      <c r="AP67" s="20" t="s">
        <v>11</v>
      </c>
      <c r="AQ67" s="20" t="s">
        <v>53</v>
      </c>
      <c r="AR67" s="20" t="s">
        <v>54</v>
      </c>
      <c r="AS67" s="20" t="s">
        <v>11</v>
      </c>
      <c r="AT67" s="20">
        <v>0.23</v>
      </c>
      <c r="AU67" s="20" t="s">
        <v>3</v>
      </c>
      <c r="AV67" s="20" t="s">
        <v>163</v>
      </c>
      <c r="AW67" s="20" t="s">
        <v>164</v>
      </c>
      <c r="AX67" s="20" t="s">
        <v>61</v>
      </c>
      <c r="AY67" s="38" t="s">
        <v>204</v>
      </c>
    </row>
    <row r="68" spans="1:51" x14ac:dyDescent="0.2">
      <c r="A68" s="20" t="s">
        <v>124</v>
      </c>
      <c r="B68" s="20" t="s">
        <v>68</v>
      </c>
      <c r="C68" s="20" t="s">
        <v>51</v>
      </c>
      <c r="D68" s="20" t="s">
        <v>2</v>
      </c>
      <c r="E68" s="20" t="s">
        <v>3</v>
      </c>
      <c r="F68" s="20" t="s">
        <v>3</v>
      </c>
      <c r="G68" s="20" t="s">
        <v>5</v>
      </c>
      <c r="H68" s="20" t="s">
        <v>67</v>
      </c>
      <c r="I68" s="20" t="s">
        <v>3</v>
      </c>
      <c r="J68" s="20">
        <v>11</v>
      </c>
      <c r="K68" s="20" t="s">
        <v>3</v>
      </c>
      <c r="L68" s="20">
        <v>141</v>
      </c>
      <c r="M68" s="20">
        <v>2.3E-2</v>
      </c>
      <c r="N68" s="20">
        <v>0</v>
      </c>
      <c r="O68" s="20">
        <v>2.3E-2</v>
      </c>
      <c r="P68" s="20">
        <v>1.2E-2</v>
      </c>
      <c r="Q68" s="28">
        <v>55</v>
      </c>
      <c r="R68" s="20" t="s">
        <v>169</v>
      </c>
      <c r="S68" s="20" t="s">
        <v>11</v>
      </c>
      <c r="T68" s="28">
        <v>35</v>
      </c>
      <c r="U68" s="21" t="s">
        <v>61</v>
      </c>
      <c r="V68" s="20" t="s">
        <v>11</v>
      </c>
      <c r="W68" s="28">
        <v>7</v>
      </c>
      <c r="X68" s="28">
        <v>8</v>
      </c>
      <c r="Y68" s="20" t="s">
        <v>61</v>
      </c>
      <c r="Z68" s="20" t="s">
        <v>61</v>
      </c>
      <c r="AA68" s="20" t="str">
        <f t="shared" si="5"/>
        <v>Compress 6000 11s AWM</v>
      </c>
      <c r="AB68" s="20" t="s">
        <v>2</v>
      </c>
      <c r="AC68" s="20" t="s">
        <v>3</v>
      </c>
      <c r="AD68" s="20" t="s">
        <v>3</v>
      </c>
      <c r="AE68" s="20">
        <v>11</v>
      </c>
      <c r="AF68" s="20" t="s">
        <v>11</v>
      </c>
      <c r="AG68" s="20" t="s">
        <v>56</v>
      </c>
      <c r="AH68" s="20" t="s">
        <v>11</v>
      </c>
      <c r="AI68" s="20" t="s">
        <v>18</v>
      </c>
      <c r="AJ68" s="20" t="s">
        <v>11</v>
      </c>
      <c r="AK68" s="51" t="s">
        <v>231</v>
      </c>
      <c r="AL68" s="20" t="s">
        <v>11</v>
      </c>
      <c r="AM68" s="20" t="s">
        <v>11</v>
      </c>
      <c r="AN68" s="20" t="s">
        <v>61</v>
      </c>
      <c r="AO68" s="20" t="s">
        <v>3</v>
      </c>
      <c r="AP68" s="20" t="s">
        <v>11</v>
      </c>
      <c r="AQ68" s="20" t="s">
        <v>55</v>
      </c>
      <c r="AR68" s="20" t="s">
        <v>54</v>
      </c>
      <c r="AS68" s="20" t="s">
        <v>11</v>
      </c>
      <c r="AT68" s="20">
        <v>0.23</v>
      </c>
      <c r="AU68" s="20" t="s">
        <v>3</v>
      </c>
      <c r="AV68" s="20" t="s">
        <v>163</v>
      </c>
      <c r="AW68" s="20" t="s">
        <v>164</v>
      </c>
      <c r="AX68" s="20" t="s">
        <v>61</v>
      </c>
      <c r="AY68" s="38" t="s">
        <v>204</v>
      </c>
    </row>
    <row r="69" spans="1:51" x14ac:dyDescent="0.2">
      <c r="A69" s="20" t="s">
        <v>125</v>
      </c>
      <c r="B69" s="20" t="s">
        <v>68</v>
      </c>
      <c r="C69" s="20" t="s">
        <v>51</v>
      </c>
      <c r="D69" s="20" t="s">
        <v>2</v>
      </c>
      <c r="E69" s="20" t="s">
        <v>3</v>
      </c>
      <c r="F69" s="20" t="s">
        <v>3</v>
      </c>
      <c r="G69" s="20" t="s">
        <v>5</v>
      </c>
      <c r="H69" s="20" t="s">
        <v>67</v>
      </c>
      <c r="I69" s="20" t="s">
        <v>3</v>
      </c>
      <c r="J69" s="20">
        <v>11</v>
      </c>
      <c r="K69" s="20" t="s">
        <v>3</v>
      </c>
      <c r="L69" s="20">
        <v>128</v>
      </c>
      <c r="M69" s="20">
        <v>2.3E-2</v>
      </c>
      <c r="N69" s="20">
        <v>0</v>
      </c>
      <c r="O69" s="20">
        <v>2.3E-2</v>
      </c>
      <c r="P69" s="20">
        <v>1.2E-2</v>
      </c>
      <c r="Q69" s="28">
        <v>55</v>
      </c>
      <c r="R69" s="20" t="s">
        <v>169</v>
      </c>
      <c r="S69" s="20" t="s">
        <v>11</v>
      </c>
      <c r="T69" s="28">
        <v>35</v>
      </c>
      <c r="U69" s="21" t="s">
        <v>61</v>
      </c>
      <c r="V69" s="20" t="s">
        <v>11</v>
      </c>
      <c r="W69" s="28">
        <v>7</v>
      </c>
      <c r="X69" s="28">
        <v>8</v>
      </c>
      <c r="Y69" s="20" t="s">
        <v>61</v>
      </c>
      <c r="Z69" s="20" t="s">
        <v>61</v>
      </c>
      <c r="AA69" s="20" t="str">
        <f t="shared" si="5"/>
        <v>Compress 6000  11t AWM</v>
      </c>
      <c r="AB69" s="20" t="s">
        <v>2</v>
      </c>
      <c r="AC69" s="20" t="s">
        <v>3</v>
      </c>
      <c r="AD69" s="20" t="s">
        <v>3</v>
      </c>
      <c r="AE69" s="20">
        <v>11</v>
      </c>
      <c r="AF69" s="20" t="s">
        <v>11</v>
      </c>
      <c r="AG69" s="20" t="s">
        <v>56</v>
      </c>
      <c r="AH69" s="20" t="s">
        <v>11</v>
      </c>
      <c r="AI69" s="20" t="s">
        <v>18</v>
      </c>
      <c r="AJ69" s="20" t="s">
        <v>11</v>
      </c>
      <c r="AK69" s="51" t="s">
        <v>226</v>
      </c>
      <c r="AL69" s="20" t="s">
        <v>11</v>
      </c>
      <c r="AM69" s="20" t="s">
        <v>11</v>
      </c>
      <c r="AN69" s="20" t="s">
        <v>61</v>
      </c>
      <c r="AO69" s="20" t="s">
        <v>3</v>
      </c>
      <c r="AP69" s="20" t="s">
        <v>11</v>
      </c>
      <c r="AQ69" s="20" t="s">
        <v>55</v>
      </c>
      <c r="AR69" s="20" t="s">
        <v>54</v>
      </c>
      <c r="AS69" s="20" t="s">
        <v>11</v>
      </c>
      <c r="AT69" s="20">
        <v>0.23</v>
      </c>
      <c r="AU69" s="20" t="s">
        <v>3</v>
      </c>
      <c r="AV69" s="20" t="s">
        <v>163</v>
      </c>
      <c r="AW69" s="20" t="s">
        <v>164</v>
      </c>
      <c r="AX69" s="20" t="s">
        <v>61</v>
      </c>
      <c r="AY69" s="38" t="s">
        <v>204</v>
      </c>
    </row>
    <row r="70" spans="1:51" x14ac:dyDescent="0.2">
      <c r="A70" s="20" t="s">
        <v>126</v>
      </c>
      <c r="B70" s="20" t="s">
        <v>68</v>
      </c>
      <c r="C70" s="20" t="s">
        <v>51</v>
      </c>
      <c r="D70" s="20" t="s">
        <v>2</v>
      </c>
      <c r="E70" s="20" t="s">
        <v>3</v>
      </c>
      <c r="F70" s="20" t="s">
        <v>3</v>
      </c>
      <c r="G70" s="20" t="s">
        <v>5</v>
      </c>
      <c r="H70" s="20" t="s">
        <v>67</v>
      </c>
      <c r="I70" s="20" t="s">
        <v>3</v>
      </c>
      <c r="J70" s="20">
        <v>14</v>
      </c>
      <c r="K70" s="20" t="s">
        <v>3</v>
      </c>
      <c r="L70" s="20">
        <v>144</v>
      </c>
      <c r="M70" s="20">
        <v>2.4E-2</v>
      </c>
      <c r="N70" s="20">
        <v>1.7000000000000001E-2</v>
      </c>
      <c r="O70" s="20">
        <v>2.4E-2</v>
      </c>
      <c r="P70" s="20">
        <v>1.0999999999999999E-2</v>
      </c>
      <c r="Q70" s="28">
        <v>55</v>
      </c>
      <c r="R70" s="20" t="s">
        <v>169</v>
      </c>
      <c r="S70" s="20" t="s">
        <v>11</v>
      </c>
      <c r="T70" s="28">
        <v>35</v>
      </c>
      <c r="U70" s="21" t="s">
        <v>61</v>
      </c>
      <c r="V70" s="20" t="s">
        <v>11</v>
      </c>
      <c r="W70" s="28">
        <v>7</v>
      </c>
      <c r="X70" s="28">
        <v>8</v>
      </c>
      <c r="Y70" s="20" t="s">
        <v>61</v>
      </c>
      <c r="Z70" s="20" t="s">
        <v>61</v>
      </c>
      <c r="AA70" s="20" t="str">
        <f t="shared" si="5"/>
        <v>Compress 6000 14t AWM</v>
      </c>
      <c r="AB70" s="20" t="s">
        <v>2</v>
      </c>
      <c r="AC70" s="20" t="s">
        <v>3</v>
      </c>
      <c r="AD70" s="20" t="s">
        <v>3</v>
      </c>
      <c r="AE70" s="20">
        <v>14</v>
      </c>
      <c r="AF70" s="20" t="s">
        <v>11</v>
      </c>
      <c r="AG70" s="20" t="s">
        <v>56</v>
      </c>
      <c r="AH70" s="20" t="s">
        <v>11</v>
      </c>
      <c r="AI70" s="20" t="s">
        <v>18</v>
      </c>
      <c r="AJ70" s="20" t="s">
        <v>11</v>
      </c>
      <c r="AK70" s="51" t="s">
        <v>232</v>
      </c>
      <c r="AL70" s="20" t="s">
        <v>11</v>
      </c>
      <c r="AM70" s="20" t="s">
        <v>11</v>
      </c>
      <c r="AN70" s="20" t="s">
        <v>61</v>
      </c>
      <c r="AO70" s="20" t="s">
        <v>3</v>
      </c>
      <c r="AP70" s="20" t="s">
        <v>11</v>
      </c>
      <c r="AQ70" s="20" t="s">
        <v>55</v>
      </c>
      <c r="AR70" s="20" t="s">
        <v>54</v>
      </c>
      <c r="AS70" s="20" t="s">
        <v>11</v>
      </c>
      <c r="AT70" s="20">
        <v>0.23</v>
      </c>
      <c r="AU70" s="20" t="s">
        <v>3</v>
      </c>
      <c r="AV70" s="20" t="s">
        <v>163</v>
      </c>
      <c r="AW70" s="20" t="s">
        <v>164</v>
      </c>
      <c r="AX70" s="20" t="s">
        <v>61</v>
      </c>
      <c r="AY70" s="38" t="s">
        <v>204</v>
      </c>
    </row>
    <row r="71" spans="1:51" x14ac:dyDescent="0.2">
      <c r="A71" s="20" t="s">
        <v>127</v>
      </c>
      <c r="B71" s="20" t="s">
        <v>68</v>
      </c>
      <c r="C71" s="20" t="s">
        <v>51</v>
      </c>
      <c r="D71" s="20" t="s">
        <v>2</v>
      </c>
      <c r="E71" s="20" t="s">
        <v>3</v>
      </c>
      <c r="F71" s="20" t="s">
        <v>3</v>
      </c>
      <c r="G71" s="20" t="s">
        <v>5</v>
      </c>
      <c r="H71" s="20" t="s">
        <v>67</v>
      </c>
      <c r="I71" s="20" t="s">
        <v>3</v>
      </c>
      <c r="J71" s="20">
        <v>4</v>
      </c>
      <c r="K71" s="20" t="s">
        <v>3</v>
      </c>
      <c r="L71" s="20">
        <v>133</v>
      </c>
      <c r="M71" s="20">
        <v>2.1999999999999999E-2</v>
      </c>
      <c r="N71" s="20">
        <v>0</v>
      </c>
      <c r="O71" s="20">
        <v>2.1999999999999999E-2</v>
      </c>
      <c r="P71" s="20">
        <v>4.0000000000000001E-3</v>
      </c>
      <c r="Q71" s="28">
        <v>55</v>
      </c>
      <c r="R71" s="20" t="s">
        <v>169</v>
      </c>
      <c r="S71" s="20" t="s">
        <v>11</v>
      </c>
      <c r="T71" s="28">
        <v>35</v>
      </c>
      <c r="U71" s="21" t="s">
        <v>61</v>
      </c>
      <c r="V71" s="20" t="s">
        <v>11</v>
      </c>
      <c r="W71" s="28">
        <v>7</v>
      </c>
      <c r="X71" s="28">
        <v>8</v>
      </c>
      <c r="Y71" s="20" t="s">
        <v>61</v>
      </c>
      <c r="Z71" s="20" t="s">
        <v>61</v>
      </c>
      <c r="AA71" s="20" t="str">
        <f t="shared" si="5"/>
        <v>Compress 6000  4 AWMS</v>
      </c>
      <c r="AB71" s="20" t="s">
        <v>2</v>
      </c>
      <c r="AC71" s="20" t="s">
        <v>3</v>
      </c>
      <c r="AD71" s="20" t="s">
        <v>3</v>
      </c>
      <c r="AE71" s="20">
        <v>4</v>
      </c>
      <c r="AF71" s="20" t="s">
        <v>11</v>
      </c>
      <c r="AG71" s="20" t="s">
        <v>56</v>
      </c>
      <c r="AH71" s="20" t="s">
        <v>11</v>
      </c>
      <c r="AI71" s="20" t="s">
        <v>18</v>
      </c>
      <c r="AJ71" s="20" t="s">
        <v>11</v>
      </c>
      <c r="AK71" s="51" t="s">
        <v>228</v>
      </c>
      <c r="AL71" s="20" t="s">
        <v>11</v>
      </c>
      <c r="AM71" s="20" t="s">
        <v>11</v>
      </c>
      <c r="AN71" s="20" t="s">
        <v>61</v>
      </c>
      <c r="AO71" s="20" t="s">
        <v>3</v>
      </c>
      <c r="AP71" s="20" t="s">
        <v>11</v>
      </c>
      <c r="AQ71" s="20" t="s">
        <v>55</v>
      </c>
      <c r="AR71" s="20" t="s">
        <v>54</v>
      </c>
      <c r="AS71" s="20" t="s">
        <v>11</v>
      </c>
      <c r="AT71" s="20">
        <v>0.23</v>
      </c>
      <c r="AU71" s="20" t="s">
        <v>3</v>
      </c>
      <c r="AV71" s="20" t="s">
        <v>163</v>
      </c>
      <c r="AW71" s="20" t="s">
        <v>164</v>
      </c>
      <c r="AX71" s="20" t="s">
        <v>61</v>
      </c>
      <c r="AY71" s="38" t="s">
        <v>204</v>
      </c>
    </row>
    <row r="72" spans="1:51" x14ac:dyDescent="0.2">
      <c r="A72" s="20" t="s">
        <v>128</v>
      </c>
      <c r="B72" s="20" t="s">
        <v>68</v>
      </c>
      <c r="C72" s="20" t="s">
        <v>51</v>
      </c>
      <c r="D72" s="20" t="s">
        <v>2</v>
      </c>
      <c r="E72" s="20" t="s">
        <v>3</v>
      </c>
      <c r="F72" s="20" t="s">
        <v>3</v>
      </c>
      <c r="G72" s="20" t="s">
        <v>5</v>
      </c>
      <c r="H72" s="20" t="s">
        <v>67</v>
      </c>
      <c r="I72" s="20" t="s">
        <v>3</v>
      </c>
      <c r="J72" s="20">
        <v>6</v>
      </c>
      <c r="K72" s="20" t="s">
        <v>3</v>
      </c>
      <c r="L72" s="20">
        <v>146</v>
      </c>
      <c r="M72" s="20">
        <v>2.1999999999999999E-2</v>
      </c>
      <c r="N72" s="20">
        <v>0</v>
      </c>
      <c r="O72" s="20">
        <v>2.1999999999999999E-2</v>
      </c>
      <c r="P72" s="20">
        <v>4.0000000000000001E-3</v>
      </c>
      <c r="Q72" s="28">
        <v>55</v>
      </c>
      <c r="R72" s="20" t="s">
        <v>169</v>
      </c>
      <c r="S72" s="20" t="s">
        <v>11</v>
      </c>
      <c r="T72" s="28">
        <v>35</v>
      </c>
      <c r="U72" s="21" t="s">
        <v>61</v>
      </c>
      <c r="V72" s="20" t="s">
        <v>11</v>
      </c>
      <c r="W72" s="28">
        <v>7</v>
      </c>
      <c r="X72" s="28">
        <v>8</v>
      </c>
      <c r="Y72" s="20" t="s">
        <v>61</v>
      </c>
      <c r="Z72" s="20" t="s">
        <v>61</v>
      </c>
      <c r="AA72" s="20" t="str">
        <f t="shared" si="5"/>
        <v>Compress 6000  6 AWMS</v>
      </c>
      <c r="AB72" s="20" t="s">
        <v>2</v>
      </c>
      <c r="AC72" s="20" t="s">
        <v>3</v>
      </c>
      <c r="AD72" s="20" t="s">
        <v>3</v>
      </c>
      <c r="AE72" s="20">
        <v>6</v>
      </c>
      <c r="AF72" s="20" t="s">
        <v>11</v>
      </c>
      <c r="AG72" s="20" t="s">
        <v>56</v>
      </c>
      <c r="AH72" s="20" t="s">
        <v>11</v>
      </c>
      <c r="AI72" s="20" t="s">
        <v>18</v>
      </c>
      <c r="AJ72" s="20" t="s">
        <v>11</v>
      </c>
      <c r="AK72" s="51" t="s">
        <v>229</v>
      </c>
      <c r="AL72" s="20" t="s">
        <v>11</v>
      </c>
      <c r="AM72" s="20" t="s">
        <v>11</v>
      </c>
      <c r="AN72" s="20" t="s">
        <v>61</v>
      </c>
      <c r="AO72" s="20" t="s">
        <v>3</v>
      </c>
      <c r="AP72" s="20" t="s">
        <v>11</v>
      </c>
      <c r="AQ72" s="20" t="s">
        <v>55</v>
      </c>
      <c r="AR72" s="20" t="s">
        <v>54</v>
      </c>
      <c r="AS72" s="20" t="s">
        <v>11</v>
      </c>
      <c r="AT72" s="20">
        <v>0.23</v>
      </c>
      <c r="AU72" s="20" t="s">
        <v>3</v>
      </c>
      <c r="AV72" s="20" t="s">
        <v>163</v>
      </c>
      <c r="AW72" s="20" t="s">
        <v>164</v>
      </c>
      <c r="AX72" s="20" t="s">
        <v>61</v>
      </c>
      <c r="AY72" s="38" t="s">
        <v>204</v>
      </c>
    </row>
    <row r="73" spans="1:51" x14ac:dyDescent="0.2">
      <c r="A73" s="20" t="s">
        <v>129</v>
      </c>
      <c r="B73" s="20" t="s">
        <v>68</v>
      </c>
      <c r="C73" s="20" t="s">
        <v>51</v>
      </c>
      <c r="D73" s="20" t="s">
        <v>2</v>
      </c>
      <c r="E73" s="20" t="s">
        <v>3</v>
      </c>
      <c r="F73" s="20" t="s">
        <v>3</v>
      </c>
      <c r="G73" s="20" t="s">
        <v>5</v>
      </c>
      <c r="H73" s="20" t="s">
        <v>67</v>
      </c>
      <c r="I73" s="20" t="s">
        <v>3</v>
      </c>
      <c r="J73" s="20">
        <v>8</v>
      </c>
      <c r="K73" s="20" t="s">
        <v>3</v>
      </c>
      <c r="L73" s="20">
        <v>147</v>
      </c>
      <c r="M73" s="20">
        <v>1.7000000000000001E-2</v>
      </c>
      <c r="N73" s="20">
        <v>8.0000000000000002E-3</v>
      </c>
      <c r="O73" s="20">
        <v>1.7000000000000001E-2</v>
      </c>
      <c r="P73" s="20">
        <v>7.0000000000000001E-3</v>
      </c>
      <c r="Q73" s="28">
        <v>55</v>
      </c>
      <c r="R73" s="20" t="s">
        <v>169</v>
      </c>
      <c r="S73" s="20" t="s">
        <v>11</v>
      </c>
      <c r="T73" s="28">
        <v>35</v>
      </c>
      <c r="U73" s="21" t="s">
        <v>61</v>
      </c>
      <c r="V73" s="20" t="s">
        <v>11</v>
      </c>
      <c r="W73" s="28">
        <v>7</v>
      </c>
      <c r="X73" s="28">
        <v>8</v>
      </c>
      <c r="Y73" s="20" t="s">
        <v>61</v>
      </c>
      <c r="Z73" s="20" t="s">
        <v>61</v>
      </c>
      <c r="AA73" s="20" t="str">
        <f t="shared" si="5"/>
        <v>Compress 6000  8 AWMS</v>
      </c>
      <c r="AB73" s="20" t="s">
        <v>2</v>
      </c>
      <c r="AC73" s="20" t="s">
        <v>3</v>
      </c>
      <c r="AD73" s="20" t="s">
        <v>3</v>
      </c>
      <c r="AE73" s="20">
        <v>8</v>
      </c>
      <c r="AF73" s="20" t="s">
        <v>11</v>
      </c>
      <c r="AG73" s="20" t="s">
        <v>56</v>
      </c>
      <c r="AH73" s="20" t="s">
        <v>11</v>
      </c>
      <c r="AI73" s="20" t="s">
        <v>18</v>
      </c>
      <c r="AJ73" s="20" t="s">
        <v>11</v>
      </c>
      <c r="AK73" s="51" t="s">
        <v>230</v>
      </c>
      <c r="AL73" s="20" t="s">
        <v>11</v>
      </c>
      <c r="AM73" s="20" t="s">
        <v>11</v>
      </c>
      <c r="AN73" s="20" t="s">
        <v>61</v>
      </c>
      <c r="AO73" s="20" t="s">
        <v>3</v>
      </c>
      <c r="AP73" s="20" t="s">
        <v>11</v>
      </c>
      <c r="AQ73" s="20" t="s">
        <v>55</v>
      </c>
      <c r="AR73" s="20" t="s">
        <v>54</v>
      </c>
      <c r="AS73" s="20" t="s">
        <v>11</v>
      </c>
      <c r="AT73" s="20">
        <v>0.23</v>
      </c>
      <c r="AU73" s="20" t="s">
        <v>3</v>
      </c>
      <c r="AV73" s="20" t="s">
        <v>163</v>
      </c>
      <c r="AW73" s="20" t="s">
        <v>164</v>
      </c>
      <c r="AX73" s="20" t="s">
        <v>61</v>
      </c>
      <c r="AY73" s="38" t="s">
        <v>204</v>
      </c>
    </row>
    <row r="74" spans="1:51" x14ac:dyDescent="0.2">
      <c r="A74" s="20" t="s">
        <v>130</v>
      </c>
      <c r="B74" s="20" t="s">
        <v>68</v>
      </c>
      <c r="C74" s="20" t="s">
        <v>51</v>
      </c>
      <c r="D74" s="20" t="s">
        <v>2</v>
      </c>
      <c r="E74" s="20" t="s">
        <v>3</v>
      </c>
      <c r="F74" s="20" t="s">
        <v>3</v>
      </c>
      <c r="G74" s="20" t="s">
        <v>5</v>
      </c>
      <c r="H74" s="20" t="s">
        <v>67</v>
      </c>
      <c r="I74" s="20" t="s">
        <v>3</v>
      </c>
      <c r="J74" s="20">
        <v>11</v>
      </c>
      <c r="K74" s="20" t="s">
        <v>3</v>
      </c>
      <c r="L74" s="20">
        <v>141</v>
      </c>
      <c r="M74" s="20">
        <v>2.3E-2</v>
      </c>
      <c r="N74" s="20">
        <v>0</v>
      </c>
      <c r="O74" s="20">
        <v>2.3E-2</v>
      </c>
      <c r="P74" s="20">
        <v>1.2E-2</v>
      </c>
      <c r="Q74" s="28">
        <v>55</v>
      </c>
      <c r="R74" s="20" t="s">
        <v>169</v>
      </c>
      <c r="S74" s="20" t="s">
        <v>11</v>
      </c>
      <c r="T74" s="28">
        <v>35</v>
      </c>
      <c r="U74" s="21" t="s">
        <v>61</v>
      </c>
      <c r="V74" s="20" t="s">
        <v>11</v>
      </c>
      <c r="W74" s="28">
        <v>7</v>
      </c>
      <c r="X74" s="28">
        <v>8</v>
      </c>
      <c r="Y74" s="20" t="s">
        <v>61</v>
      </c>
      <c r="Z74" s="20" t="s">
        <v>61</v>
      </c>
      <c r="AA74" s="20" t="str">
        <f t="shared" si="5"/>
        <v>Compress 6000 11s AWMS</v>
      </c>
      <c r="AB74" s="20" t="s">
        <v>2</v>
      </c>
      <c r="AC74" s="20" t="s">
        <v>3</v>
      </c>
      <c r="AD74" s="20" t="s">
        <v>3</v>
      </c>
      <c r="AE74" s="20">
        <v>11</v>
      </c>
      <c r="AF74" s="20" t="s">
        <v>11</v>
      </c>
      <c r="AG74" s="20" t="s">
        <v>56</v>
      </c>
      <c r="AH74" s="20" t="s">
        <v>11</v>
      </c>
      <c r="AI74" s="20" t="s">
        <v>18</v>
      </c>
      <c r="AJ74" s="20" t="s">
        <v>11</v>
      </c>
      <c r="AK74" s="51" t="s">
        <v>231</v>
      </c>
      <c r="AL74" s="20" t="s">
        <v>11</v>
      </c>
      <c r="AM74" s="20" t="s">
        <v>11</v>
      </c>
      <c r="AN74" s="20" t="s">
        <v>61</v>
      </c>
      <c r="AO74" s="20" t="s">
        <v>3</v>
      </c>
      <c r="AP74" s="20" t="s">
        <v>11</v>
      </c>
      <c r="AQ74" s="20" t="s">
        <v>55</v>
      </c>
      <c r="AR74" s="20" t="s">
        <v>54</v>
      </c>
      <c r="AS74" s="20" t="s">
        <v>11</v>
      </c>
      <c r="AT74" s="20">
        <v>0.23</v>
      </c>
      <c r="AU74" s="20" t="s">
        <v>3</v>
      </c>
      <c r="AV74" s="20" t="s">
        <v>163</v>
      </c>
      <c r="AW74" s="20" t="s">
        <v>164</v>
      </c>
      <c r="AX74" s="20" t="s">
        <v>61</v>
      </c>
      <c r="AY74" s="38" t="s">
        <v>204</v>
      </c>
    </row>
    <row r="75" spans="1:51" x14ac:dyDescent="0.2">
      <c r="A75" s="20" t="s">
        <v>131</v>
      </c>
      <c r="B75" s="20" t="s">
        <v>68</v>
      </c>
      <c r="C75" s="20" t="s">
        <v>51</v>
      </c>
      <c r="D75" s="20" t="s">
        <v>2</v>
      </c>
      <c r="E75" s="20" t="s">
        <v>3</v>
      </c>
      <c r="F75" s="20" t="s">
        <v>3</v>
      </c>
      <c r="G75" s="20" t="s">
        <v>5</v>
      </c>
      <c r="H75" s="20" t="s">
        <v>67</v>
      </c>
      <c r="I75" s="20" t="s">
        <v>3</v>
      </c>
      <c r="J75" s="20">
        <v>11</v>
      </c>
      <c r="K75" s="20" t="s">
        <v>3</v>
      </c>
      <c r="L75" s="20">
        <v>128</v>
      </c>
      <c r="M75" s="20">
        <v>2.3E-2</v>
      </c>
      <c r="N75" s="20">
        <v>0</v>
      </c>
      <c r="O75" s="20">
        <v>2.3E-2</v>
      </c>
      <c r="P75" s="20">
        <v>1.2E-2</v>
      </c>
      <c r="Q75" s="28">
        <v>55</v>
      </c>
      <c r="R75" s="20" t="s">
        <v>169</v>
      </c>
      <c r="S75" s="20" t="s">
        <v>11</v>
      </c>
      <c r="T75" s="28">
        <v>35</v>
      </c>
      <c r="U75" s="21" t="s">
        <v>61</v>
      </c>
      <c r="V75" s="20" t="s">
        <v>11</v>
      </c>
      <c r="W75" s="28">
        <v>7</v>
      </c>
      <c r="X75" s="28">
        <v>8</v>
      </c>
      <c r="Y75" s="20" t="s">
        <v>61</v>
      </c>
      <c r="Z75" s="20" t="s">
        <v>61</v>
      </c>
      <c r="AA75" s="20" t="str">
        <f t="shared" si="5"/>
        <v>Compress 6000  11t AWMS</v>
      </c>
      <c r="AB75" s="20" t="s">
        <v>2</v>
      </c>
      <c r="AC75" s="20" t="s">
        <v>3</v>
      </c>
      <c r="AD75" s="20" t="s">
        <v>3</v>
      </c>
      <c r="AE75" s="20">
        <v>11</v>
      </c>
      <c r="AF75" s="20" t="s">
        <v>11</v>
      </c>
      <c r="AG75" s="20" t="s">
        <v>56</v>
      </c>
      <c r="AH75" s="20" t="s">
        <v>11</v>
      </c>
      <c r="AI75" s="20" t="s">
        <v>18</v>
      </c>
      <c r="AJ75" s="20" t="s">
        <v>11</v>
      </c>
      <c r="AK75" s="51" t="s">
        <v>226</v>
      </c>
      <c r="AL75" s="20" t="s">
        <v>11</v>
      </c>
      <c r="AM75" s="20" t="s">
        <v>11</v>
      </c>
      <c r="AN75" s="20" t="s">
        <v>61</v>
      </c>
      <c r="AO75" s="20" t="s">
        <v>3</v>
      </c>
      <c r="AP75" s="20" t="s">
        <v>11</v>
      </c>
      <c r="AQ75" s="20" t="s">
        <v>55</v>
      </c>
      <c r="AR75" s="20" t="s">
        <v>54</v>
      </c>
      <c r="AS75" s="20" t="s">
        <v>11</v>
      </c>
      <c r="AT75" s="20">
        <v>0.23</v>
      </c>
      <c r="AU75" s="20" t="s">
        <v>3</v>
      </c>
      <c r="AV75" s="20" t="s">
        <v>163</v>
      </c>
      <c r="AW75" s="20" t="s">
        <v>164</v>
      </c>
      <c r="AX75" s="20" t="s">
        <v>61</v>
      </c>
      <c r="AY75" s="38" t="s">
        <v>204</v>
      </c>
    </row>
    <row r="76" spans="1:51" x14ac:dyDescent="0.2">
      <c r="A76" s="20" t="s">
        <v>132</v>
      </c>
      <c r="B76" s="20" t="s">
        <v>68</v>
      </c>
      <c r="C76" s="20" t="s">
        <v>51</v>
      </c>
      <c r="D76" s="20" t="s">
        <v>2</v>
      </c>
      <c r="E76" s="20" t="s">
        <v>3</v>
      </c>
      <c r="F76" s="20" t="s">
        <v>3</v>
      </c>
      <c r="G76" s="20" t="s">
        <v>5</v>
      </c>
      <c r="H76" s="20" t="s">
        <v>67</v>
      </c>
      <c r="I76" s="20" t="s">
        <v>3</v>
      </c>
      <c r="J76" s="20">
        <v>14</v>
      </c>
      <c r="K76" s="20" t="s">
        <v>3</v>
      </c>
      <c r="L76" s="20">
        <v>144</v>
      </c>
      <c r="M76" s="20">
        <v>2.4E-2</v>
      </c>
      <c r="N76" s="20">
        <v>1.7000000000000001E-2</v>
      </c>
      <c r="O76" s="20">
        <v>2.4E-2</v>
      </c>
      <c r="P76" s="20">
        <v>1.0999999999999999E-2</v>
      </c>
      <c r="Q76" s="28">
        <v>55</v>
      </c>
      <c r="R76" s="20" t="s">
        <v>169</v>
      </c>
      <c r="S76" s="20" t="s">
        <v>11</v>
      </c>
      <c r="T76" s="28">
        <v>35</v>
      </c>
      <c r="U76" s="21" t="s">
        <v>61</v>
      </c>
      <c r="V76" s="20" t="s">
        <v>11</v>
      </c>
      <c r="W76" s="28">
        <v>7</v>
      </c>
      <c r="X76" s="28">
        <v>8</v>
      </c>
      <c r="Y76" s="20" t="s">
        <v>61</v>
      </c>
      <c r="Z76" s="20" t="s">
        <v>61</v>
      </c>
      <c r="AA76" s="20" t="str">
        <f t="shared" si="5"/>
        <v>Compress 6000 14t AWMS</v>
      </c>
      <c r="AB76" s="20" t="s">
        <v>2</v>
      </c>
      <c r="AC76" s="20" t="s">
        <v>3</v>
      </c>
      <c r="AD76" s="20" t="s">
        <v>3</v>
      </c>
      <c r="AE76" s="20">
        <v>14</v>
      </c>
      <c r="AF76" s="20" t="s">
        <v>11</v>
      </c>
      <c r="AG76" s="20" t="s">
        <v>56</v>
      </c>
      <c r="AH76" s="20" t="s">
        <v>11</v>
      </c>
      <c r="AI76" s="20" t="s">
        <v>18</v>
      </c>
      <c r="AJ76" s="20" t="s">
        <v>11</v>
      </c>
      <c r="AK76" s="51" t="s">
        <v>232</v>
      </c>
      <c r="AL76" s="20" t="s">
        <v>11</v>
      </c>
      <c r="AM76" s="20" t="s">
        <v>11</v>
      </c>
      <c r="AN76" s="20" t="s">
        <v>61</v>
      </c>
      <c r="AO76" s="20" t="s">
        <v>3</v>
      </c>
      <c r="AP76" s="20" t="s">
        <v>11</v>
      </c>
      <c r="AQ76" s="20" t="s">
        <v>55</v>
      </c>
      <c r="AR76" s="20" t="s">
        <v>54</v>
      </c>
      <c r="AS76" s="20" t="s">
        <v>11</v>
      </c>
      <c r="AT76" s="20">
        <v>0.23</v>
      </c>
      <c r="AU76" s="20" t="s">
        <v>3</v>
      </c>
      <c r="AV76" s="20" t="s">
        <v>163</v>
      </c>
      <c r="AW76" s="20" t="s">
        <v>164</v>
      </c>
      <c r="AX76" s="20" t="s">
        <v>61</v>
      </c>
      <c r="AY76" s="38" t="s">
        <v>204</v>
      </c>
    </row>
    <row r="77" spans="1:51" x14ac:dyDescent="0.2">
      <c r="A77" s="20" t="s">
        <v>133</v>
      </c>
      <c r="B77" s="20" t="s">
        <v>68</v>
      </c>
      <c r="C77" s="20" t="s">
        <v>51</v>
      </c>
      <c r="D77" s="20" t="s">
        <v>2</v>
      </c>
      <c r="E77" s="20" t="s">
        <v>3</v>
      </c>
      <c r="F77" s="20" t="s">
        <v>3</v>
      </c>
      <c r="G77" s="20" t="s">
        <v>58</v>
      </c>
      <c r="H77" s="20" t="s">
        <v>67</v>
      </c>
      <c r="I77" s="20" t="s">
        <v>3</v>
      </c>
      <c r="J77" s="20">
        <v>12</v>
      </c>
      <c r="K77" s="20" t="s">
        <v>3</v>
      </c>
      <c r="L77" s="20">
        <v>151</v>
      </c>
      <c r="M77" s="20">
        <v>1.7999999999999999E-2</v>
      </c>
      <c r="N77" s="20">
        <v>0</v>
      </c>
      <c r="O77" s="20">
        <v>1.7999999999999999E-2</v>
      </c>
      <c r="P77" s="20">
        <v>1.0999999999999999E-2</v>
      </c>
      <c r="Q77" s="28">
        <v>55</v>
      </c>
      <c r="R77" s="20" t="s">
        <v>169</v>
      </c>
      <c r="S77" s="20" t="s">
        <v>11</v>
      </c>
      <c r="T77" s="28">
        <v>35</v>
      </c>
      <c r="U77" s="21" t="s">
        <v>59</v>
      </c>
      <c r="V77" s="20" t="s">
        <v>11</v>
      </c>
      <c r="W77" s="28">
        <v>7</v>
      </c>
      <c r="X77" s="28">
        <v>8</v>
      </c>
      <c r="Y77" s="20" t="s">
        <v>11</v>
      </c>
      <c r="Z77" s="20" t="s">
        <v>62</v>
      </c>
      <c r="AA77" s="20" t="str">
        <f t="shared" si="5"/>
        <v>Compress 7000 LWM</v>
      </c>
      <c r="AB77" s="20" t="s">
        <v>2</v>
      </c>
      <c r="AC77" s="20" t="s">
        <v>3</v>
      </c>
      <c r="AD77" s="20" t="s">
        <v>3</v>
      </c>
      <c r="AE77" s="20">
        <v>12</v>
      </c>
      <c r="AF77" s="20" t="s">
        <v>11</v>
      </c>
      <c r="AG77" s="20" t="s">
        <v>56</v>
      </c>
      <c r="AH77" s="20" t="s">
        <v>11</v>
      </c>
      <c r="AI77" s="20" t="s">
        <v>18</v>
      </c>
      <c r="AJ77" s="20" t="s">
        <v>11</v>
      </c>
      <c r="AK77" s="51" t="s">
        <v>233</v>
      </c>
      <c r="AL77" s="20" t="s">
        <v>11</v>
      </c>
      <c r="AM77" s="20" t="s">
        <v>11</v>
      </c>
      <c r="AN77" s="20" t="s">
        <v>61</v>
      </c>
      <c r="AO77" s="20" t="s">
        <v>3</v>
      </c>
      <c r="AP77" s="20" t="s">
        <v>11</v>
      </c>
      <c r="AQ77" s="20" t="s">
        <v>53</v>
      </c>
      <c r="AR77" s="20" t="s">
        <v>54</v>
      </c>
      <c r="AS77" s="20" t="s">
        <v>11</v>
      </c>
      <c r="AT77" s="20">
        <v>0.23</v>
      </c>
      <c r="AU77" s="20" t="s">
        <v>3</v>
      </c>
      <c r="AV77" s="20" t="s">
        <v>163</v>
      </c>
      <c r="AW77" s="20" t="s">
        <v>164</v>
      </c>
      <c r="AX77" s="20" t="s">
        <v>61</v>
      </c>
      <c r="AY77" s="38" t="s">
        <v>204</v>
      </c>
    </row>
    <row r="78" spans="1:51" x14ac:dyDescent="0.2">
      <c r="A78" s="20" t="s">
        <v>134</v>
      </c>
      <c r="B78" s="20" t="s">
        <v>68</v>
      </c>
      <c r="C78" s="20" t="s">
        <v>51</v>
      </c>
      <c r="D78" s="20" t="s">
        <v>2</v>
      </c>
      <c r="E78" s="20" t="s">
        <v>3</v>
      </c>
      <c r="F78" s="20" t="s">
        <v>3</v>
      </c>
      <c r="G78" s="20" t="s">
        <v>58</v>
      </c>
      <c r="H78" s="20" t="s">
        <v>67</v>
      </c>
      <c r="I78" s="20" t="s">
        <v>3</v>
      </c>
      <c r="J78" s="20">
        <v>12</v>
      </c>
      <c r="K78" s="20" t="s">
        <v>3</v>
      </c>
      <c r="L78" s="20">
        <v>151</v>
      </c>
      <c r="M78" s="20">
        <v>1.7999999999999999E-2</v>
      </c>
      <c r="N78" s="20">
        <v>0</v>
      </c>
      <c r="O78" s="20">
        <v>1.7999999999999999E-2</v>
      </c>
      <c r="P78" s="20">
        <v>1.0999999999999999E-2</v>
      </c>
      <c r="Q78" s="28">
        <v>55</v>
      </c>
      <c r="R78" s="20" t="s">
        <v>169</v>
      </c>
      <c r="S78" s="20" t="s">
        <v>11</v>
      </c>
      <c r="T78" s="28">
        <v>35</v>
      </c>
      <c r="U78" s="21" t="s">
        <v>59</v>
      </c>
      <c r="V78" s="20" t="s">
        <v>11</v>
      </c>
      <c r="W78" s="28">
        <v>7</v>
      </c>
      <c r="X78" s="28">
        <v>8</v>
      </c>
      <c r="Y78" s="20" t="s">
        <v>11</v>
      </c>
      <c r="Z78" s="20" t="s">
        <v>62</v>
      </c>
      <c r="AA78" s="20" t="str">
        <f t="shared" ref="AA78:AA79" si="7">A78</f>
        <v>Compress 7000 LWM Solar</v>
      </c>
      <c r="AB78" s="20" t="s">
        <v>2</v>
      </c>
      <c r="AC78" s="20" t="s">
        <v>3</v>
      </c>
      <c r="AD78" s="20" t="s">
        <v>3</v>
      </c>
      <c r="AE78" s="20">
        <v>12</v>
      </c>
      <c r="AF78" s="20" t="s">
        <v>11</v>
      </c>
      <c r="AG78" s="20" t="s">
        <v>56</v>
      </c>
      <c r="AH78" s="20" t="s">
        <v>11</v>
      </c>
      <c r="AI78" s="20" t="s">
        <v>18</v>
      </c>
      <c r="AJ78" s="20" t="s">
        <v>11</v>
      </c>
      <c r="AK78" s="51" t="s">
        <v>233</v>
      </c>
      <c r="AL78" s="20" t="s">
        <v>11</v>
      </c>
      <c r="AM78" s="20" t="s">
        <v>11</v>
      </c>
      <c r="AN78" s="20" t="s">
        <v>61</v>
      </c>
      <c r="AO78" s="20" t="s">
        <v>3</v>
      </c>
      <c r="AP78" s="20" t="s">
        <v>11</v>
      </c>
      <c r="AQ78" s="20" t="s">
        <v>53</v>
      </c>
      <c r="AR78" s="20" t="s">
        <v>54</v>
      </c>
      <c r="AS78" s="20" t="s">
        <v>11</v>
      </c>
      <c r="AT78" s="20">
        <v>0.23</v>
      </c>
      <c r="AU78" s="20" t="s">
        <v>3</v>
      </c>
      <c r="AV78" s="20" t="s">
        <v>163</v>
      </c>
      <c r="AW78" s="20" t="s">
        <v>164</v>
      </c>
      <c r="AX78" s="20" t="s">
        <v>61</v>
      </c>
      <c r="AY78" s="38" t="s">
        <v>204</v>
      </c>
    </row>
    <row r="79" spans="1:51" x14ac:dyDescent="0.2">
      <c r="A79" s="20" t="s">
        <v>205</v>
      </c>
      <c r="B79" s="20" t="s">
        <v>68</v>
      </c>
      <c r="C79" t="s">
        <v>51</v>
      </c>
      <c r="D79" t="s">
        <v>2</v>
      </c>
      <c r="E79" t="s">
        <v>3</v>
      </c>
      <c r="F79" t="s">
        <v>3</v>
      </c>
      <c r="G79" t="s">
        <v>58</v>
      </c>
      <c r="H79" t="s">
        <v>67</v>
      </c>
      <c r="I79" t="s">
        <v>3</v>
      </c>
      <c r="J79" s="20">
        <v>6</v>
      </c>
      <c r="K79" t="s">
        <v>3</v>
      </c>
      <c r="L79" s="20">
        <v>147</v>
      </c>
      <c r="M79" s="20">
        <v>1.0999999999999999E-2</v>
      </c>
      <c r="N79" s="20">
        <v>1.0999999999999999E-2</v>
      </c>
      <c r="O79" s="20">
        <v>1.0999999999999999E-2</v>
      </c>
      <c r="P79" s="20">
        <v>0</v>
      </c>
      <c r="Q79" s="28">
        <v>55</v>
      </c>
      <c r="R79" s="20" t="s">
        <v>169</v>
      </c>
      <c r="S79" t="s">
        <v>11</v>
      </c>
      <c r="T79" s="48">
        <v>35</v>
      </c>
      <c r="U79" t="s">
        <v>59</v>
      </c>
      <c r="V79" t="s">
        <v>11</v>
      </c>
      <c r="W79" s="48">
        <v>7</v>
      </c>
      <c r="X79" s="28">
        <v>8</v>
      </c>
      <c r="Y79" t="s">
        <v>11</v>
      </c>
      <c r="Z79" s="20" t="s">
        <v>239</v>
      </c>
      <c r="AA79" s="20" t="str">
        <f t="shared" si="7"/>
        <v>Compress 7800iLW 6 MF</v>
      </c>
      <c r="AB79" s="20" t="s">
        <v>2</v>
      </c>
      <c r="AC79" s="20" t="s">
        <v>3</v>
      </c>
      <c r="AD79" s="20" t="s">
        <v>3</v>
      </c>
      <c r="AE79" s="20">
        <v>6</v>
      </c>
      <c r="AF79" t="s">
        <v>178</v>
      </c>
      <c r="AG79" s="20" t="s">
        <v>56</v>
      </c>
      <c r="AH79" s="20" t="s">
        <v>11</v>
      </c>
      <c r="AI79" s="20" t="s">
        <v>149</v>
      </c>
      <c r="AJ79" s="20" t="s">
        <v>11</v>
      </c>
      <c r="AK79" s="51" t="s">
        <v>234</v>
      </c>
      <c r="AL79" t="s">
        <v>11</v>
      </c>
      <c r="AM79" t="s">
        <v>11</v>
      </c>
      <c r="AN79" s="20" t="s">
        <v>61</v>
      </c>
      <c r="AO79" s="20" t="s">
        <v>61</v>
      </c>
      <c r="AP79" s="20" t="s">
        <v>11</v>
      </c>
      <c r="AQ79" t="s">
        <v>239</v>
      </c>
      <c r="AR79" s="20" t="s">
        <v>54</v>
      </c>
      <c r="AS79" s="20" t="s">
        <v>11</v>
      </c>
      <c r="AT79" s="20">
        <v>0.23</v>
      </c>
      <c r="AU79" s="20" t="s">
        <v>3</v>
      </c>
      <c r="AV79" s="20" t="s">
        <v>163</v>
      </c>
      <c r="AW79" s="20" t="s">
        <v>164</v>
      </c>
      <c r="AX79" s="20" t="s">
        <v>61</v>
      </c>
      <c r="AY79" s="20" t="s">
        <v>217</v>
      </c>
    </row>
    <row r="80" spans="1:51" x14ac:dyDescent="0.2">
      <c r="A80" s="20" t="s">
        <v>206</v>
      </c>
      <c r="B80" s="20" t="s">
        <v>68</v>
      </c>
      <c r="C80" t="s">
        <v>51</v>
      </c>
      <c r="D80" t="s">
        <v>2</v>
      </c>
      <c r="E80" t="s">
        <v>3</v>
      </c>
      <c r="F80" t="s">
        <v>3</v>
      </c>
      <c r="G80" t="s">
        <v>58</v>
      </c>
      <c r="H80" t="s">
        <v>67</v>
      </c>
      <c r="I80" t="s">
        <v>3</v>
      </c>
      <c r="J80" s="20">
        <v>8</v>
      </c>
      <c r="K80" t="s">
        <v>3</v>
      </c>
      <c r="L80" s="20">
        <v>152</v>
      </c>
      <c r="M80" s="20">
        <v>1.0999999999999999E-2</v>
      </c>
      <c r="N80" s="20">
        <v>1.0999999999999999E-2</v>
      </c>
      <c r="O80" s="20">
        <v>1.0999999999999999E-2</v>
      </c>
      <c r="P80" s="20">
        <v>0</v>
      </c>
      <c r="Q80" s="28">
        <v>55</v>
      </c>
      <c r="R80" s="20" t="s">
        <v>169</v>
      </c>
      <c r="S80" t="s">
        <v>11</v>
      </c>
      <c r="T80" s="48">
        <v>35</v>
      </c>
      <c r="U80" t="s">
        <v>59</v>
      </c>
      <c r="V80" t="s">
        <v>11</v>
      </c>
      <c r="W80" s="48">
        <v>7</v>
      </c>
      <c r="X80" s="28">
        <v>8</v>
      </c>
      <c r="Y80" t="s">
        <v>11</v>
      </c>
      <c r="Z80" s="20" t="s">
        <v>239</v>
      </c>
      <c r="AA80" s="20" t="s">
        <v>206</v>
      </c>
      <c r="AB80" s="20" t="s">
        <v>2</v>
      </c>
      <c r="AC80" s="20" t="s">
        <v>3</v>
      </c>
      <c r="AD80" s="20" t="s">
        <v>3</v>
      </c>
      <c r="AE80" s="20">
        <v>8</v>
      </c>
      <c r="AF80" t="s">
        <v>178</v>
      </c>
      <c r="AG80" s="20" t="s">
        <v>56</v>
      </c>
      <c r="AH80" s="20" t="s">
        <v>11</v>
      </c>
      <c r="AI80" s="20" t="s">
        <v>149</v>
      </c>
      <c r="AJ80" s="20" t="s">
        <v>11</v>
      </c>
      <c r="AK80" s="51" t="s">
        <v>229</v>
      </c>
      <c r="AL80" t="s">
        <v>11</v>
      </c>
      <c r="AM80" t="s">
        <v>11</v>
      </c>
      <c r="AN80" s="20" t="s">
        <v>61</v>
      </c>
      <c r="AO80" s="20" t="s">
        <v>61</v>
      </c>
      <c r="AP80" s="20" t="s">
        <v>11</v>
      </c>
      <c r="AQ80" s="52" t="s">
        <v>239</v>
      </c>
      <c r="AR80" s="20" t="s">
        <v>54</v>
      </c>
      <c r="AS80" s="20" t="s">
        <v>11</v>
      </c>
      <c r="AT80" s="20">
        <v>0.23</v>
      </c>
      <c r="AU80" s="20" t="s">
        <v>3</v>
      </c>
      <c r="AV80" s="20" t="s">
        <v>163</v>
      </c>
      <c r="AW80" s="20" t="s">
        <v>164</v>
      </c>
      <c r="AX80" s="20" t="s">
        <v>61</v>
      </c>
      <c r="AY80" s="20" t="s">
        <v>217</v>
      </c>
    </row>
    <row r="81" spans="1:51" x14ac:dyDescent="0.2">
      <c r="A81" s="20" t="s">
        <v>207</v>
      </c>
      <c r="B81" s="20" t="s">
        <v>68</v>
      </c>
      <c r="C81" t="s">
        <v>51</v>
      </c>
      <c r="D81" t="s">
        <v>2</v>
      </c>
      <c r="E81" t="s">
        <v>3</v>
      </c>
      <c r="F81" t="s">
        <v>3</v>
      </c>
      <c r="G81" t="s">
        <v>58</v>
      </c>
      <c r="H81" t="s">
        <v>67</v>
      </c>
      <c r="I81" t="s">
        <v>3</v>
      </c>
      <c r="J81" s="20">
        <v>12</v>
      </c>
      <c r="K81" t="s">
        <v>3</v>
      </c>
      <c r="L81" s="20">
        <v>159</v>
      </c>
      <c r="M81" s="20">
        <v>1.4E-2</v>
      </c>
      <c r="N81" s="20">
        <v>1.4E-2</v>
      </c>
      <c r="O81" s="20">
        <v>1.4E-2</v>
      </c>
      <c r="P81" s="20">
        <v>0</v>
      </c>
      <c r="Q81" s="28">
        <v>55</v>
      </c>
      <c r="R81" s="20" t="s">
        <v>169</v>
      </c>
      <c r="S81" t="s">
        <v>11</v>
      </c>
      <c r="T81" s="48">
        <v>35</v>
      </c>
      <c r="U81" t="s">
        <v>59</v>
      </c>
      <c r="V81" t="s">
        <v>11</v>
      </c>
      <c r="W81" s="48">
        <v>7</v>
      </c>
      <c r="X81" s="28">
        <v>8</v>
      </c>
      <c r="Y81" t="s">
        <v>11</v>
      </c>
      <c r="Z81" s="20" t="s">
        <v>240</v>
      </c>
      <c r="AA81" s="20" t="s">
        <v>207</v>
      </c>
      <c r="AB81" s="20" t="s">
        <v>2</v>
      </c>
      <c r="AC81" s="20" t="s">
        <v>3</v>
      </c>
      <c r="AD81" s="20" t="s">
        <v>3</v>
      </c>
      <c r="AE81" s="20">
        <v>12</v>
      </c>
      <c r="AF81" t="s">
        <v>178</v>
      </c>
      <c r="AG81" s="20" t="s">
        <v>56</v>
      </c>
      <c r="AH81" s="20" t="s">
        <v>11</v>
      </c>
      <c r="AI81" s="20" t="s">
        <v>149</v>
      </c>
      <c r="AJ81" s="20" t="s">
        <v>11</v>
      </c>
      <c r="AK81" s="51" t="s">
        <v>235</v>
      </c>
      <c r="AL81" t="s">
        <v>11</v>
      </c>
      <c r="AM81" t="s">
        <v>11</v>
      </c>
      <c r="AN81" s="20" t="s">
        <v>61</v>
      </c>
      <c r="AO81" s="20" t="s">
        <v>61</v>
      </c>
      <c r="AP81" s="20" t="s">
        <v>11</v>
      </c>
      <c r="AQ81" s="52" t="s">
        <v>239</v>
      </c>
      <c r="AR81" s="20" t="s">
        <v>54</v>
      </c>
      <c r="AS81" s="20" t="s">
        <v>11</v>
      </c>
      <c r="AT81" s="20">
        <v>0.23</v>
      </c>
      <c r="AU81" s="20" t="s">
        <v>3</v>
      </c>
      <c r="AV81" s="20" t="s">
        <v>163</v>
      </c>
      <c r="AW81" s="20" t="s">
        <v>164</v>
      </c>
      <c r="AX81" s="20" t="s">
        <v>61</v>
      </c>
      <c r="AY81" s="20" t="s">
        <v>217</v>
      </c>
    </row>
    <row r="82" spans="1:51" x14ac:dyDescent="0.2">
      <c r="A82" s="20" t="s">
        <v>208</v>
      </c>
      <c r="B82" s="20" t="s">
        <v>68</v>
      </c>
      <c r="C82" t="s">
        <v>51</v>
      </c>
      <c r="D82" t="s">
        <v>2</v>
      </c>
      <c r="E82" t="s">
        <v>3</v>
      </c>
      <c r="F82" t="s">
        <v>3</v>
      </c>
      <c r="G82" t="s">
        <v>58</v>
      </c>
      <c r="H82" t="s">
        <v>67</v>
      </c>
      <c r="I82" t="s">
        <v>3</v>
      </c>
      <c r="J82" s="20">
        <v>16</v>
      </c>
      <c r="K82" t="s">
        <v>3</v>
      </c>
      <c r="L82" s="20">
        <v>156</v>
      </c>
      <c r="M82" s="46">
        <v>0.01</v>
      </c>
      <c r="N82" s="46">
        <v>0.01</v>
      </c>
      <c r="O82" s="46">
        <v>0.01</v>
      </c>
      <c r="P82" s="47">
        <v>0</v>
      </c>
      <c r="Q82" s="28">
        <v>55</v>
      </c>
      <c r="R82" s="20" t="s">
        <v>169</v>
      </c>
      <c r="S82" t="s">
        <v>11</v>
      </c>
      <c r="T82" s="48">
        <v>35</v>
      </c>
      <c r="U82" t="s">
        <v>59</v>
      </c>
      <c r="V82" t="s">
        <v>11</v>
      </c>
      <c r="W82" s="48">
        <v>7</v>
      </c>
      <c r="X82" s="28">
        <v>8</v>
      </c>
      <c r="Y82" t="s">
        <v>11</v>
      </c>
      <c r="Z82" s="20" t="s">
        <v>240</v>
      </c>
      <c r="AA82" s="20" t="s">
        <v>208</v>
      </c>
      <c r="AB82" s="20" t="s">
        <v>2</v>
      </c>
      <c r="AC82" s="20" t="s">
        <v>3</v>
      </c>
      <c r="AD82" s="20" t="s">
        <v>3</v>
      </c>
      <c r="AE82" s="20">
        <v>16</v>
      </c>
      <c r="AF82" t="s">
        <v>178</v>
      </c>
      <c r="AG82" s="20" t="s">
        <v>56</v>
      </c>
      <c r="AH82" s="20" t="s">
        <v>11</v>
      </c>
      <c r="AI82" s="20" t="s">
        <v>149</v>
      </c>
      <c r="AJ82" s="20" t="s">
        <v>11</v>
      </c>
      <c r="AK82" s="51" t="s">
        <v>236</v>
      </c>
      <c r="AL82" t="s">
        <v>11</v>
      </c>
      <c r="AM82" t="s">
        <v>11</v>
      </c>
      <c r="AN82" s="20" t="s">
        <v>61</v>
      </c>
      <c r="AO82" s="20" t="s">
        <v>61</v>
      </c>
      <c r="AP82" s="20" t="s">
        <v>11</v>
      </c>
      <c r="AQ82" s="52" t="s">
        <v>239</v>
      </c>
      <c r="AR82" s="20" t="s">
        <v>54</v>
      </c>
      <c r="AS82" s="20" t="s">
        <v>11</v>
      </c>
      <c r="AT82" s="20">
        <v>0.23</v>
      </c>
      <c r="AU82" s="20" t="s">
        <v>3</v>
      </c>
      <c r="AV82" s="20" t="s">
        <v>163</v>
      </c>
      <c r="AW82" s="20" t="s">
        <v>164</v>
      </c>
      <c r="AX82" s="20" t="s">
        <v>61</v>
      </c>
      <c r="AY82" s="20" t="s">
        <v>217</v>
      </c>
    </row>
    <row r="83" spans="1:51" x14ac:dyDescent="0.2">
      <c r="A83" s="20" t="s">
        <v>209</v>
      </c>
      <c r="B83" s="20" t="s">
        <v>68</v>
      </c>
      <c r="C83" t="s">
        <v>51</v>
      </c>
      <c r="D83" t="s">
        <v>2</v>
      </c>
      <c r="E83" t="s">
        <v>3</v>
      </c>
      <c r="F83" t="s">
        <v>3</v>
      </c>
      <c r="G83" t="s">
        <v>58</v>
      </c>
      <c r="H83" t="s">
        <v>67</v>
      </c>
      <c r="I83" t="s">
        <v>3</v>
      </c>
      <c r="J83" s="20">
        <v>6</v>
      </c>
      <c r="K83" t="s">
        <v>3</v>
      </c>
      <c r="L83" s="20">
        <v>147</v>
      </c>
      <c r="M83" s="20">
        <v>1.0999999999999999E-2</v>
      </c>
      <c r="N83" s="20">
        <v>1.0999999999999999E-2</v>
      </c>
      <c r="O83" s="20">
        <v>1.0999999999999999E-2</v>
      </c>
      <c r="P83" s="20">
        <v>0</v>
      </c>
      <c r="Q83" s="28">
        <v>55</v>
      </c>
      <c r="R83" s="20" t="s">
        <v>169</v>
      </c>
      <c r="S83" t="s">
        <v>11</v>
      </c>
      <c r="T83" s="48">
        <v>35</v>
      </c>
      <c r="U83" t="s">
        <v>59</v>
      </c>
      <c r="V83" t="s">
        <v>11</v>
      </c>
      <c r="W83" s="48">
        <v>7</v>
      </c>
      <c r="X83" s="28">
        <v>8</v>
      </c>
      <c r="Y83" t="s">
        <v>11</v>
      </c>
      <c r="Z83" s="20" t="s">
        <v>239</v>
      </c>
      <c r="AA83" s="20" t="s">
        <v>209</v>
      </c>
      <c r="AB83" s="20" t="s">
        <v>2</v>
      </c>
      <c r="AC83" s="20" t="s">
        <v>3</v>
      </c>
      <c r="AD83" s="20" t="s">
        <v>3</v>
      </c>
      <c r="AE83" s="20">
        <v>6</v>
      </c>
      <c r="AF83" s="20" t="s">
        <v>191</v>
      </c>
      <c r="AG83" s="20" t="s">
        <v>191</v>
      </c>
      <c r="AH83" t="s">
        <v>61</v>
      </c>
      <c r="AI83" t="s">
        <v>61</v>
      </c>
      <c r="AJ83" t="s">
        <v>61</v>
      </c>
      <c r="AK83" s="50" t="s">
        <v>61</v>
      </c>
      <c r="AL83" t="s">
        <v>11</v>
      </c>
      <c r="AM83" t="s">
        <v>3</v>
      </c>
      <c r="AN83" s="20" t="s">
        <v>218</v>
      </c>
      <c r="AO83" s="20" t="s">
        <v>3</v>
      </c>
      <c r="AP83" s="20" t="s">
        <v>11</v>
      </c>
      <c r="AQ83" s="52" t="s">
        <v>239</v>
      </c>
      <c r="AR83" s="20" t="s">
        <v>54</v>
      </c>
      <c r="AS83" s="20" t="s">
        <v>11</v>
      </c>
      <c r="AT83" s="20">
        <v>0.23</v>
      </c>
      <c r="AU83" s="20" t="s">
        <v>3</v>
      </c>
      <c r="AV83" s="20" t="s">
        <v>163</v>
      </c>
      <c r="AW83" s="20" t="s">
        <v>191</v>
      </c>
      <c r="AX83" s="20" t="s">
        <v>218</v>
      </c>
      <c r="AY83" s="20" t="s">
        <v>217</v>
      </c>
    </row>
    <row r="84" spans="1:51" x14ac:dyDescent="0.2">
      <c r="A84" s="20" t="s">
        <v>210</v>
      </c>
      <c r="B84" s="20" t="s">
        <v>68</v>
      </c>
      <c r="C84" t="s">
        <v>51</v>
      </c>
      <c r="D84" t="s">
        <v>2</v>
      </c>
      <c r="E84" t="s">
        <v>3</v>
      </c>
      <c r="F84" t="s">
        <v>3</v>
      </c>
      <c r="G84" t="s">
        <v>58</v>
      </c>
      <c r="H84" t="s">
        <v>67</v>
      </c>
      <c r="I84" t="s">
        <v>3</v>
      </c>
      <c r="J84" s="20">
        <v>8</v>
      </c>
      <c r="K84" t="s">
        <v>3</v>
      </c>
      <c r="L84" s="20">
        <v>152</v>
      </c>
      <c r="M84" s="20">
        <v>1.0999999999999999E-2</v>
      </c>
      <c r="N84" s="20">
        <v>1.0999999999999999E-2</v>
      </c>
      <c r="O84" s="20">
        <v>1.0999999999999999E-2</v>
      </c>
      <c r="P84" s="20">
        <v>0</v>
      </c>
      <c r="Q84" s="28">
        <v>55</v>
      </c>
      <c r="R84" s="20" t="s">
        <v>169</v>
      </c>
      <c r="S84" t="s">
        <v>11</v>
      </c>
      <c r="T84" s="48">
        <v>35</v>
      </c>
      <c r="U84" t="s">
        <v>59</v>
      </c>
      <c r="V84" t="s">
        <v>11</v>
      </c>
      <c r="W84" s="48">
        <v>7</v>
      </c>
      <c r="X84" s="28">
        <v>8</v>
      </c>
      <c r="Y84" t="s">
        <v>11</v>
      </c>
      <c r="Z84" s="20" t="s">
        <v>239</v>
      </c>
      <c r="AA84" s="20" t="s">
        <v>210</v>
      </c>
      <c r="AB84" s="20" t="s">
        <v>2</v>
      </c>
      <c r="AC84" s="20" t="s">
        <v>3</v>
      </c>
      <c r="AD84" s="20" t="s">
        <v>3</v>
      </c>
      <c r="AE84" s="20">
        <v>8</v>
      </c>
      <c r="AF84" s="20" t="s">
        <v>191</v>
      </c>
      <c r="AG84" s="20" t="s">
        <v>191</v>
      </c>
      <c r="AH84" t="s">
        <v>61</v>
      </c>
      <c r="AI84" t="s">
        <v>61</v>
      </c>
      <c r="AJ84" t="s">
        <v>61</v>
      </c>
      <c r="AK84" s="50" t="s">
        <v>61</v>
      </c>
      <c r="AL84" t="s">
        <v>11</v>
      </c>
      <c r="AM84" t="s">
        <v>3</v>
      </c>
      <c r="AN84" s="20" t="s">
        <v>218</v>
      </c>
      <c r="AO84" s="20" t="s">
        <v>3</v>
      </c>
      <c r="AP84" s="20" t="s">
        <v>11</v>
      </c>
      <c r="AQ84" s="52" t="s">
        <v>239</v>
      </c>
      <c r="AR84" s="20" t="s">
        <v>54</v>
      </c>
      <c r="AS84" s="20" t="s">
        <v>11</v>
      </c>
      <c r="AT84" s="20">
        <v>0.23</v>
      </c>
      <c r="AU84" s="20" t="s">
        <v>3</v>
      </c>
      <c r="AV84" s="20" t="s">
        <v>163</v>
      </c>
      <c r="AW84" s="20" t="s">
        <v>191</v>
      </c>
      <c r="AX84" s="20" t="s">
        <v>218</v>
      </c>
      <c r="AY84" s="20" t="s">
        <v>217</v>
      </c>
    </row>
    <row r="85" spans="1:51" x14ac:dyDescent="0.2">
      <c r="A85" s="20" t="s">
        <v>211</v>
      </c>
      <c r="B85" s="20" t="s">
        <v>68</v>
      </c>
      <c r="C85" t="s">
        <v>51</v>
      </c>
      <c r="D85" t="s">
        <v>2</v>
      </c>
      <c r="E85" t="s">
        <v>3</v>
      </c>
      <c r="F85" t="s">
        <v>3</v>
      </c>
      <c r="G85" t="s">
        <v>58</v>
      </c>
      <c r="H85" t="s">
        <v>67</v>
      </c>
      <c r="I85" t="s">
        <v>3</v>
      </c>
      <c r="J85" s="20">
        <v>12</v>
      </c>
      <c r="K85" t="s">
        <v>3</v>
      </c>
      <c r="L85" s="20">
        <v>159</v>
      </c>
      <c r="M85" s="20">
        <v>1.4E-2</v>
      </c>
      <c r="N85" s="20">
        <v>1.4E-2</v>
      </c>
      <c r="O85" s="20">
        <v>1.4E-2</v>
      </c>
      <c r="P85" s="20">
        <v>0</v>
      </c>
      <c r="Q85" s="28">
        <v>55</v>
      </c>
      <c r="R85" s="20" t="s">
        <v>169</v>
      </c>
      <c r="S85" t="s">
        <v>11</v>
      </c>
      <c r="T85" s="48">
        <v>35</v>
      </c>
      <c r="U85" t="s">
        <v>59</v>
      </c>
      <c r="V85" t="s">
        <v>11</v>
      </c>
      <c r="W85" s="48">
        <v>7</v>
      </c>
      <c r="X85" s="28">
        <v>8</v>
      </c>
      <c r="Y85" t="s">
        <v>11</v>
      </c>
      <c r="Z85" s="20" t="s">
        <v>240</v>
      </c>
      <c r="AA85" s="20" t="s">
        <v>211</v>
      </c>
      <c r="AB85" s="20" t="s">
        <v>2</v>
      </c>
      <c r="AC85" s="20" t="s">
        <v>3</v>
      </c>
      <c r="AD85" s="20" t="s">
        <v>3</v>
      </c>
      <c r="AE85" s="20">
        <v>12</v>
      </c>
      <c r="AF85" s="20" t="s">
        <v>191</v>
      </c>
      <c r="AG85" s="20" t="s">
        <v>191</v>
      </c>
      <c r="AH85" t="s">
        <v>61</v>
      </c>
      <c r="AI85" t="s">
        <v>61</v>
      </c>
      <c r="AJ85" t="s">
        <v>61</v>
      </c>
      <c r="AK85" s="50" t="s">
        <v>61</v>
      </c>
      <c r="AL85" t="s">
        <v>11</v>
      </c>
      <c r="AM85" t="s">
        <v>3</v>
      </c>
      <c r="AN85" s="20" t="s">
        <v>218</v>
      </c>
      <c r="AO85" s="20" t="s">
        <v>3</v>
      </c>
      <c r="AP85" s="20" t="s">
        <v>11</v>
      </c>
      <c r="AQ85" s="52" t="s">
        <v>239</v>
      </c>
      <c r="AR85" s="20" t="s">
        <v>54</v>
      </c>
      <c r="AS85" s="20" t="s">
        <v>11</v>
      </c>
      <c r="AT85" s="20">
        <v>0.23</v>
      </c>
      <c r="AU85" s="20" t="s">
        <v>3</v>
      </c>
      <c r="AV85" s="20" t="s">
        <v>163</v>
      </c>
      <c r="AW85" s="20" t="s">
        <v>191</v>
      </c>
      <c r="AX85" s="20" t="s">
        <v>218</v>
      </c>
      <c r="AY85" s="20" t="s">
        <v>217</v>
      </c>
    </row>
    <row r="86" spans="1:51" x14ac:dyDescent="0.2">
      <c r="A86" s="20" t="s">
        <v>212</v>
      </c>
      <c r="B86" s="20" t="s">
        <v>68</v>
      </c>
      <c r="C86" t="s">
        <v>51</v>
      </c>
      <c r="D86" t="s">
        <v>2</v>
      </c>
      <c r="E86" t="s">
        <v>3</v>
      </c>
      <c r="F86" t="s">
        <v>3</v>
      </c>
      <c r="G86" t="s">
        <v>58</v>
      </c>
      <c r="H86" t="s">
        <v>67</v>
      </c>
      <c r="I86" t="s">
        <v>3</v>
      </c>
      <c r="J86" s="20">
        <v>16</v>
      </c>
      <c r="K86" t="s">
        <v>3</v>
      </c>
      <c r="L86" s="20">
        <v>156</v>
      </c>
      <c r="M86" s="46">
        <v>0.01</v>
      </c>
      <c r="N86" s="46">
        <v>0.01</v>
      </c>
      <c r="O86" s="46">
        <v>0.01</v>
      </c>
      <c r="P86" s="47">
        <v>0</v>
      </c>
      <c r="Q86" s="28">
        <v>55</v>
      </c>
      <c r="R86" s="20" t="s">
        <v>169</v>
      </c>
      <c r="S86" t="s">
        <v>11</v>
      </c>
      <c r="T86" s="48">
        <v>35</v>
      </c>
      <c r="U86" t="s">
        <v>59</v>
      </c>
      <c r="V86" t="s">
        <v>11</v>
      </c>
      <c r="W86" s="48">
        <v>7</v>
      </c>
      <c r="X86" s="28">
        <v>8</v>
      </c>
      <c r="Y86" t="s">
        <v>11</v>
      </c>
      <c r="Z86" s="20" t="s">
        <v>240</v>
      </c>
      <c r="AA86" s="20" t="s">
        <v>212</v>
      </c>
      <c r="AB86" s="20" t="s">
        <v>2</v>
      </c>
      <c r="AC86" s="20" t="s">
        <v>3</v>
      </c>
      <c r="AD86" s="20" t="s">
        <v>3</v>
      </c>
      <c r="AE86" s="20">
        <v>16</v>
      </c>
      <c r="AF86" s="20" t="s">
        <v>191</v>
      </c>
      <c r="AG86" s="20" t="s">
        <v>191</v>
      </c>
      <c r="AH86" t="s">
        <v>61</v>
      </c>
      <c r="AI86" t="s">
        <v>61</v>
      </c>
      <c r="AJ86" t="s">
        <v>61</v>
      </c>
      <c r="AK86" s="50" t="s">
        <v>61</v>
      </c>
      <c r="AL86" t="s">
        <v>11</v>
      </c>
      <c r="AM86" t="s">
        <v>3</v>
      </c>
      <c r="AN86" s="20" t="s">
        <v>218</v>
      </c>
      <c r="AO86" s="20" t="s">
        <v>3</v>
      </c>
      <c r="AP86" s="20" t="s">
        <v>11</v>
      </c>
      <c r="AQ86" s="52" t="s">
        <v>239</v>
      </c>
      <c r="AR86" s="20" t="s">
        <v>54</v>
      </c>
      <c r="AS86" s="20" t="s">
        <v>11</v>
      </c>
      <c r="AT86" s="20">
        <v>0.23</v>
      </c>
      <c r="AU86" s="20" t="s">
        <v>3</v>
      </c>
      <c r="AV86" s="20" t="s">
        <v>163</v>
      </c>
      <c r="AW86" s="20" t="s">
        <v>191</v>
      </c>
      <c r="AX86" s="20" t="s">
        <v>218</v>
      </c>
      <c r="AY86" s="20" t="s">
        <v>217</v>
      </c>
    </row>
    <row r="87" spans="1:51" x14ac:dyDescent="0.2">
      <c r="A87" s="20" t="s">
        <v>213</v>
      </c>
      <c r="B87" s="20" t="s">
        <v>68</v>
      </c>
      <c r="C87" t="s">
        <v>51</v>
      </c>
      <c r="D87" t="s">
        <v>2</v>
      </c>
      <c r="E87" t="s">
        <v>3</v>
      </c>
      <c r="F87" t="s">
        <v>3</v>
      </c>
      <c r="G87" t="s">
        <v>58</v>
      </c>
      <c r="H87" t="s">
        <v>67</v>
      </c>
      <c r="I87" t="s">
        <v>3</v>
      </c>
      <c r="J87" s="20">
        <v>6</v>
      </c>
      <c r="K87" t="s">
        <v>3</v>
      </c>
      <c r="L87" s="20">
        <v>147</v>
      </c>
      <c r="M87" s="20">
        <v>1.0999999999999999E-2</v>
      </c>
      <c r="N87" s="20">
        <v>1.0999999999999999E-2</v>
      </c>
      <c r="O87" s="20">
        <v>1.0999999999999999E-2</v>
      </c>
      <c r="P87" s="20">
        <v>0</v>
      </c>
      <c r="Q87" s="28">
        <v>55</v>
      </c>
      <c r="R87" s="20" t="s">
        <v>169</v>
      </c>
      <c r="S87" t="s">
        <v>11</v>
      </c>
      <c r="T87" s="48">
        <v>35</v>
      </c>
      <c r="U87" t="s">
        <v>59</v>
      </c>
      <c r="V87" t="s">
        <v>11</v>
      </c>
      <c r="W87" s="48">
        <v>7</v>
      </c>
      <c r="X87" s="28">
        <v>8</v>
      </c>
      <c r="Y87" t="s">
        <v>11</v>
      </c>
      <c r="Z87" s="20" t="s">
        <v>239</v>
      </c>
      <c r="AA87" s="20" t="s">
        <v>213</v>
      </c>
      <c r="AB87" s="20" t="s">
        <v>2</v>
      </c>
      <c r="AC87" s="20" t="s">
        <v>3</v>
      </c>
      <c r="AD87" s="20" t="s">
        <v>3</v>
      </c>
      <c r="AE87" s="20">
        <v>6</v>
      </c>
      <c r="AF87" t="s">
        <v>178</v>
      </c>
      <c r="AG87" s="20" t="s">
        <v>56</v>
      </c>
      <c r="AH87" s="20" t="s">
        <v>11</v>
      </c>
      <c r="AI87" s="20" t="s">
        <v>18</v>
      </c>
      <c r="AJ87" s="20" t="s">
        <v>11</v>
      </c>
      <c r="AK87" s="50" t="s">
        <v>241</v>
      </c>
      <c r="AL87" t="s">
        <v>11</v>
      </c>
      <c r="AM87" t="s">
        <v>11</v>
      </c>
      <c r="AN87" s="20" t="s">
        <v>61</v>
      </c>
      <c r="AO87" s="20" t="s">
        <v>3</v>
      </c>
      <c r="AP87" s="20" t="s">
        <v>11</v>
      </c>
      <c r="AQ87" s="52" t="s">
        <v>239</v>
      </c>
      <c r="AR87" s="20" t="s">
        <v>54</v>
      </c>
      <c r="AS87" s="20" t="s">
        <v>11</v>
      </c>
      <c r="AT87" s="20">
        <v>0.23</v>
      </c>
      <c r="AU87" s="20" t="s">
        <v>3</v>
      </c>
      <c r="AV87" s="20" t="s">
        <v>163</v>
      </c>
      <c r="AW87" s="20" t="s">
        <v>164</v>
      </c>
      <c r="AX87" s="20" t="s">
        <v>61</v>
      </c>
      <c r="AY87" s="20" t="s">
        <v>217</v>
      </c>
    </row>
    <row r="88" spans="1:51" x14ac:dyDescent="0.2">
      <c r="A88" s="20" t="s">
        <v>214</v>
      </c>
      <c r="B88" s="20" t="s">
        <v>68</v>
      </c>
      <c r="C88" t="s">
        <v>51</v>
      </c>
      <c r="D88" t="s">
        <v>2</v>
      </c>
      <c r="E88" t="s">
        <v>3</v>
      </c>
      <c r="F88" t="s">
        <v>3</v>
      </c>
      <c r="G88" t="s">
        <v>58</v>
      </c>
      <c r="H88" t="s">
        <v>67</v>
      </c>
      <c r="I88" t="s">
        <v>3</v>
      </c>
      <c r="J88" s="20">
        <v>8</v>
      </c>
      <c r="K88" t="s">
        <v>3</v>
      </c>
      <c r="L88" s="20">
        <v>152</v>
      </c>
      <c r="M88" s="20">
        <v>1.0999999999999999E-2</v>
      </c>
      <c r="N88" s="20">
        <v>1.0999999999999999E-2</v>
      </c>
      <c r="O88" s="20">
        <v>1.0999999999999999E-2</v>
      </c>
      <c r="P88" s="20">
        <v>0</v>
      </c>
      <c r="Q88" s="28">
        <v>55</v>
      </c>
      <c r="R88" s="20" t="s">
        <v>169</v>
      </c>
      <c r="S88" t="s">
        <v>11</v>
      </c>
      <c r="T88" s="48">
        <v>35</v>
      </c>
      <c r="U88" t="s">
        <v>59</v>
      </c>
      <c r="V88" t="s">
        <v>11</v>
      </c>
      <c r="W88" s="48">
        <v>7</v>
      </c>
      <c r="X88" s="28">
        <v>8</v>
      </c>
      <c r="Y88" t="s">
        <v>11</v>
      </c>
      <c r="Z88" s="20" t="s">
        <v>239</v>
      </c>
      <c r="AA88" s="20" t="s">
        <v>214</v>
      </c>
      <c r="AB88" s="20" t="s">
        <v>2</v>
      </c>
      <c r="AC88" s="20" t="s">
        <v>3</v>
      </c>
      <c r="AD88" s="20" t="s">
        <v>3</v>
      </c>
      <c r="AE88" s="20">
        <v>8</v>
      </c>
      <c r="AF88" t="s">
        <v>178</v>
      </c>
      <c r="AG88" s="20" t="s">
        <v>56</v>
      </c>
      <c r="AH88" s="20" t="s">
        <v>11</v>
      </c>
      <c r="AI88" s="20" t="s">
        <v>18</v>
      </c>
      <c r="AJ88" s="20" t="s">
        <v>11</v>
      </c>
      <c r="AK88" s="50" t="s">
        <v>241</v>
      </c>
      <c r="AL88" t="s">
        <v>11</v>
      </c>
      <c r="AM88" t="s">
        <v>11</v>
      </c>
      <c r="AN88" s="20" t="s">
        <v>61</v>
      </c>
      <c r="AO88" s="20" t="s">
        <v>3</v>
      </c>
      <c r="AP88" s="20" t="s">
        <v>11</v>
      </c>
      <c r="AQ88" s="52" t="s">
        <v>239</v>
      </c>
      <c r="AR88" s="20" t="s">
        <v>54</v>
      </c>
      <c r="AS88" s="20" t="s">
        <v>11</v>
      </c>
      <c r="AT88" s="20">
        <v>0.23</v>
      </c>
      <c r="AU88" s="20" t="s">
        <v>3</v>
      </c>
      <c r="AV88" s="20" t="s">
        <v>163</v>
      </c>
      <c r="AW88" s="20" t="s">
        <v>164</v>
      </c>
      <c r="AX88" s="20" t="s">
        <v>61</v>
      </c>
      <c r="AY88" s="20" t="s">
        <v>217</v>
      </c>
    </row>
    <row r="89" spans="1:51" x14ac:dyDescent="0.2">
      <c r="A89" s="20" t="s">
        <v>215</v>
      </c>
      <c r="B89" s="20" t="s">
        <v>68</v>
      </c>
      <c r="C89" t="s">
        <v>51</v>
      </c>
      <c r="D89" t="s">
        <v>2</v>
      </c>
      <c r="E89" t="s">
        <v>3</v>
      </c>
      <c r="F89" t="s">
        <v>3</v>
      </c>
      <c r="G89" t="s">
        <v>58</v>
      </c>
      <c r="H89" t="s">
        <v>67</v>
      </c>
      <c r="I89" t="s">
        <v>3</v>
      </c>
      <c r="J89" s="20">
        <v>12</v>
      </c>
      <c r="K89" t="s">
        <v>3</v>
      </c>
      <c r="L89" s="20">
        <v>159</v>
      </c>
      <c r="M89" s="20">
        <v>1.4E-2</v>
      </c>
      <c r="N89" s="20">
        <v>1.4E-2</v>
      </c>
      <c r="O89" s="20">
        <v>1.4E-2</v>
      </c>
      <c r="P89" s="20">
        <v>0</v>
      </c>
      <c r="Q89" s="28">
        <v>55</v>
      </c>
      <c r="R89" s="20" t="s">
        <v>169</v>
      </c>
      <c r="S89" t="s">
        <v>11</v>
      </c>
      <c r="T89" s="48">
        <v>35</v>
      </c>
      <c r="U89" t="s">
        <v>59</v>
      </c>
      <c r="V89" t="s">
        <v>11</v>
      </c>
      <c r="W89" s="48">
        <v>7</v>
      </c>
      <c r="X89" s="28">
        <v>8</v>
      </c>
      <c r="Y89" t="s">
        <v>11</v>
      </c>
      <c r="Z89" s="20" t="s">
        <v>240</v>
      </c>
      <c r="AA89" s="20" t="s">
        <v>215</v>
      </c>
      <c r="AB89" s="20" t="s">
        <v>2</v>
      </c>
      <c r="AC89" s="20" t="s">
        <v>3</v>
      </c>
      <c r="AD89" s="20" t="s">
        <v>3</v>
      </c>
      <c r="AE89" s="20">
        <v>12</v>
      </c>
      <c r="AF89" t="s">
        <v>178</v>
      </c>
      <c r="AG89" s="20" t="s">
        <v>56</v>
      </c>
      <c r="AH89" s="20" t="s">
        <v>11</v>
      </c>
      <c r="AI89" s="20" t="s">
        <v>149</v>
      </c>
      <c r="AJ89" s="20" t="s">
        <v>11</v>
      </c>
      <c r="AK89" s="50" t="s">
        <v>238</v>
      </c>
      <c r="AL89" t="s">
        <v>11</v>
      </c>
      <c r="AM89" t="s">
        <v>11</v>
      </c>
      <c r="AN89" s="20" t="s">
        <v>61</v>
      </c>
      <c r="AO89" s="20" t="s">
        <v>3</v>
      </c>
      <c r="AP89" s="20" t="s">
        <v>11</v>
      </c>
      <c r="AQ89" s="52" t="s">
        <v>239</v>
      </c>
      <c r="AR89" s="20" t="s">
        <v>54</v>
      </c>
      <c r="AS89" s="20" t="s">
        <v>11</v>
      </c>
      <c r="AT89" s="20">
        <v>0.23</v>
      </c>
      <c r="AU89" s="20" t="s">
        <v>3</v>
      </c>
      <c r="AV89" s="20" t="s">
        <v>163</v>
      </c>
      <c r="AW89" s="20" t="s">
        <v>164</v>
      </c>
      <c r="AX89" s="20" t="s">
        <v>61</v>
      </c>
      <c r="AY89" s="20" t="s">
        <v>217</v>
      </c>
    </row>
    <row r="90" spans="1:51" x14ac:dyDescent="0.2">
      <c r="A90" s="20" t="s">
        <v>216</v>
      </c>
      <c r="B90" s="20" t="s">
        <v>68</v>
      </c>
      <c r="C90" t="s">
        <v>51</v>
      </c>
      <c r="D90" t="s">
        <v>2</v>
      </c>
      <c r="E90" t="s">
        <v>3</v>
      </c>
      <c r="F90" t="s">
        <v>3</v>
      </c>
      <c r="G90" t="s">
        <v>58</v>
      </c>
      <c r="H90" t="s">
        <v>67</v>
      </c>
      <c r="I90" t="s">
        <v>3</v>
      </c>
      <c r="J90" s="20">
        <v>16</v>
      </c>
      <c r="K90" t="s">
        <v>3</v>
      </c>
      <c r="L90" s="20">
        <v>156</v>
      </c>
      <c r="M90" s="46">
        <v>0.01</v>
      </c>
      <c r="N90" s="46">
        <v>0.01</v>
      </c>
      <c r="O90" s="46">
        <v>0.01</v>
      </c>
      <c r="P90" s="47">
        <v>0</v>
      </c>
      <c r="Q90" s="28">
        <v>55</v>
      </c>
      <c r="R90" s="20" t="s">
        <v>169</v>
      </c>
      <c r="S90" t="s">
        <v>11</v>
      </c>
      <c r="T90" s="48">
        <v>35</v>
      </c>
      <c r="U90" t="s">
        <v>59</v>
      </c>
      <c r="V90" t="s">
        <v>11</v>
      </c>
      <c r="W90" s="48">
        <v>7</v>
      </c>
      <c r="X90" s="28">
        <v>8</v>
      </c>
      <c r="Y90" t="s">
        <v>11</v>
      </c>
      <c r="Z90" s="20" t="s">
        <v>240</v>
      </c>
      <c r="AA90" s="20" t="s">
        <v>216</v>
      </c>
      <c r="AB90" s="20" t="s">
        <v>2</v>
      </c>
      <c r="AC90" s="20" t="s">
        <v>3</v>
      </c>
      <c r="AD90" s="20" t="s">
        <v>3</v>
      </c>
      <c r="AE90" s="20">
        <v>16</v>
      </c>
      <c r="AF90" t="s">
        <v>178</v>
      </c>
      <c r="AG90" s="20" t="s">
        <v>56</v>
      </c>
      <c r="AH90" s="20" t="s">
        <v>11</v>
      </c>
      <c r="AI90" s="20" t="s">
        <v>149</v>
      </c>
      <c r="AJ90" s="20" t="s">
        <v>11</v>
      </c>
      <c r="AK90" s="50" t="s">
        <v>237</v>
      </c>
      <c r="AL90" t="s">
        <v>11</v>
      </c>
      <c r="AM90" t="s">
        <v>11</v>
      </c>
      <c r="AN90" s="20" t="s">
        <v>61</v>
      </c>
      <c r="AO90" s="20" t="s">
        <v>3</v>
      </c>
      <c r="AP90" s="20" t="s">
        <v>11</v>
      </c>
      <c r="AQ90" s="52" t="s">
        <v>239</v>
      </c>
      <c r="AR90" s="20" t="s">
        <v>54</v>
      </c>
      <c r="AS90" s="20" t="s">
        <v>11</v>
      </c>
      <c r="AT90" s="20">
        <v>0.23</v>
      </c>
      <c r="AU90" s="20" t="s">
        <v>3</v>
      </c>
      <c r="AV90" s="20" t="s">
        <v>163</v>
      </c>
      <c r="AW90" s="20" t="s">
        <v>164</v>
      </c>
      <c r="AX90" s="20" t="s">
        <v>61</v>
      </c>
      <c r="AY90" s="20" t="s">
        <v>217</v>
      </c>
    </row>
    <row r="91" spans="1:51" x14ac:dyDescent="0.2">
      <c r="AK91" s="51"/>
    </row>
    <row r="92" spans="1:51" x14ac:dyDescent="0.2">
      <c r="AK92" s="50"/>
    </row>
    <row r="93" spans="1:51" x14ac:dyDescent="0.2">
      <c r="AK93" s="50"/>
    </row>
    <row r="94" spans="1:51" x14ac:dyDescent="0.2">
      <c r="AK94" s="50"/>
    </row>
    <row r="95" spans="1:51" x14ac:dyDescent="0.2">
      <c r="AK95" s="50"/>
    </row>
    <row r="96" spans="1:51" x14ac:dyDescent="0.2">
      <c r="AK96" s="50"/>
    </row>
    <row r="97" spans="37:37" x14ac:dyDescent="0.2">
      <c r="AK97" s="50"/>
    </row>
    <row r="98" spans="37:37" x14ac:dyDescent="0.2">
      <c r="AK98" s="50"/>
    </row>
    <row r="99" spans="37:37" x14ac:dyDescent="0.2">
      <c r="AK99" s="50"/>
    </row>
    <row r="100" spans="37:37" x14ac:dyDescent="0.2">
      <c r="AK100" s="50"/>
    </row>
    <row r="101" spans="37:37" x14ac:dyDescent="0.2">
      <c r="AK101" s="50"/>
    </row>
    <row r="102" spans="37:37" x14ac:dyDescent="0.2">
      <c r="AK102" s="50"/>
    </row>
    <row r="103" spans="37:37" x14ac:dyDescent="0.2">
      <c r="AK103" s="50"/>
    </row>
    <row r="104" spans="37:37" x14ac:dyDescent="0.2">
      <c r="AK104" s="51"/>
    </row>
    <row r="105" spans="37:37" x14ac:dyDescent="0.2">
      <c r="AK105" s="51"/>
    </row>
    <row r="106" spans="37:37" x14ac:dyDescent="0.2">
      <c r="AK106" s="51"/>
    </row>
    <row r="107" spans="37:37" x14ac:dyDescent="0.2">
      <c r="AK107" s="51"/>
    </row>
    <row r="108" spans="37:37" x14ac:dyDescent="0.2">
      <c r="AK108" s="51"/>
    </row>
    <row r="109" spans="37:37" x14ac:dyDescent="0.2">
      <c r="AK109" s="51"/>
    </row>
    <row r="110" spans="37:37" x14ac:dyDescent="0.2">
      <c r="AK110" s="28"/>
    </row>
    <row r="111" spans="37:37" x14ac:dyDescent="0.2">
      <c r="AK111" s="28"/>
    </row>
    <row r="112" spans="37:37" x14ac:dyDescent="0.2">
      <c r="AK112" s="28"/>
    </row>
    <row r="113" spans="37:37" x14ac:dyDescent="0.2">
      <c r="AK113" s="28"/>
    </row>
    <row r="114" spans="37:37" x14ac:dyDescent="0.2">
      <c r="AK114" s="28"/>
    </row>
    <row r="115" spans="37:37" x14ac:dyDescent="0.2">
      <c r="AK115" s="28"/>
    </row>
    <row r="122" spans="37:37" x14ac:dyDescent="0.2">
      <c r="AK122" s="28"/>
    </row>
    <row r="123" spans="37:37" x14ac:dyDescent="0.2">
      <c r="AK123" s="28"/>
    </row>
    <row r="124" spans="37:37" x14ac:dyDescent="0.2">
      <c r="AK124" s="28"/>
    </row>
    <row r="130" spans="37:37" x14ac:dyDescent="0.2">
      <c r="AK130" s="28"/>
    </row>
    <row r="131" spans="37:37" x14ac:dyDescent="0.2">
      <c r="AK131" s="28"/>
    </row>
    <row r="132" spans="37:37" x14ac:dyDescent="0.2">
      <c r="AK132" s="28"/>
    </row>
    <row r="133" spans="37:37" x14ac:dyDescent="0.2">
      <c r="AK133" s="28"/>
    </row>
  </sheetData>
  <mergeCells count="1">
    <mergeCell ref="AO1:AP1"/>
  </mergeCells>
  <conditionalFormatting sqref="AF5">
    <cfRule type="cellIs" dxfId="28" priority="40" operator="equal">
      <formula>"Niet van toepassing"</formula>
    </cfRule>
  </conditionalFormatting>
  <conditionalFormatting sqref="AF6">
    <cfRule type="cellIs" dxfId="27" priority="39" operator="equal">
      <formula>"Niet van toepassing"</formula>
    </cfRule>
  </conditionalFormatting>
  <conditionalFormatting sqref="AF8">
    <cfRule type="cellIs" dxfId="26" priority="38" operator="equal">
      <formula>"Niet van toepassing"</formula>
    </cfRule>
  </conditionalFormatting>
  <conditionalFormatting sqref="AF10">
    <cfRule type="cellIs" dxfId="25" priority="37" operator="equal">
      <formula>"Niet van toepassing"</formula>
    </cfRule>
  </conditionalFormatting>
  <conditionalFormatting sqref="AF12">
    <cfRule type="cellIs" dxfId="24" priority="36" operator="equal">
      <formula>"Niet van toepassing"</formula>
    </cfRule>
  </conditionalFormatting>
  <conditionalFormatting sqref="AF14:AF15">
    <cfRule type="cellIs" dxfId="23" priority="35" operator="equal">
      <formula>"Niet van toepassing"</formula>
    </cfRule>
  </conditionalFormatting>
  <conditionalFormatting sqref="AF17:AF18">
    <cfRule type="cellIs" dxfId="22" priority="34" operator="equal">
      <formula>"Niet van toepassing"</formula>
    </cfRule>
  </conditionalFormatting>
  <conditionalFormatting sqref="AF20:AF30">
    <cfRule type="cellIs" dxfId="21" priority="33" operator="equal">
      <formula>"Niet van toepassing"</formula>
    </cfRule>
  </conditionalFormatting>
  <conditionalFormatting sqref="AF51:AF52">
    <cfRule type="cellIs" dxfId="20" priority="32" operator="equal">
      <formula>"Niet van toepassing"</formula>
    </cfRule>
  </conditionalFormatting>
  <conditionalFormatting sqref="AF54">
    <cfRule type="cellIs" dxfId="19" priority="31" operator="equal">
      <formula>"Niet van toepassing"</formula>
    </cfRule>
  </conditionalFormatting>
  <conditionalFormatting sqref="AF56:AF64">
    <cfRule type="cellIs" dxfId="18" priority="30" operator="equal">
      <formula>"Niet van toepassing"</formula>
    </cfRule>
  </conditionalFormatting>
  <conditionalFormatting sqref="AG20:AG30">
    <cfRule type="cellIs" dxfId="17" priority="11" operator="equal">
      <formula>"Niet van toepassing"</formula>
    </cfRule>
  </conditionalFormatting>
  <conditionalFormatting sqref="AG17:AG18">
    <cfRule type="cellIs" dxfId="16" priority="12" operator="equal">
      <formula>"Niet van toepassing"</formula>
    </cfRule>
  </conditionalFormatting>
  <conditionalFormatting sqref="AG14:AG15">
    <cfRule type="cellIs" dxfId="15" priority="13" operator="equal">
      <formula>"Niet van toepassing"</formula>
    </cfRule>
  </conditionalFormatting>
  <conditionalFormatting sqref="AG5">
    <cfRule type="cellIs" dxfId="14" priority="19" operator="equal">
      <formula>"Niet van toepassing"</formula>
    </cfRule>
  </conditionalFormatting>
  <conditionalFormatting sqref="AG6">
    <cfRule type="cellIs" dxfId="13" priority="18" operator="equal">
      <formula>"Niet van toepassing"</formula>
    </cfRule>
  </conditionalFormatting>
  <conditionalFormatting sqref="AW14:AW15">
    <cfRule type="cellIs" dxfId="12" priority="2" operator="equal">
      <formula>"Niet van toepassing"</formula>
    </cfRule>
  </conditionalFormatting>
  <conditionalFormatting sqref="AG8">
    <cfRule type="cellIs" dxfId="11" priority="16" operator="equal">
      <formula>"Niet van toepassing"</formula>
    </cfRule>
  </conditionalFormatting>
  <conditionalFormatting sqref="AG10">
    <cfRule type="cellIs" dxfId="10" priority="15" operator="equal">
      <formula>"Niet van toepassing"</formula>
    </cfRule>
  </conditionalFormatting>
  <conditionalFormatting sqref="AG12">
    <cfRule type="cellIs" dxfId="9" priority="14" operator="equal">
      <formula>"Niet van toepassing"</formula>
    </cfRule>
  </conditionalFormatting>
  <conditionalFormatting sqref="AG51:AG52">
    <cfRule type="cellIs" dxfId="8" priority="10" operator="equal">
      <formula>"Niet van toepassing"</formula>
    </cfRule>
  </conditionalFormatting>
  <conditionalFormatting sqref="AG54">
    <cfRule type="cellIs" dxfId="7" priority="9" operator="equal">
      <formula>"Niet van toepassing"</formula>
    </cfRule>
  </conditionalFormatting>
  <conditionalFormatting sqref="AG56:AG64">
    <cfRule type="cellIs" dxfId="6" priority="8" operator="equal">
      <formula>"Niet van toepassing"</formula>
    </cfRule>
  </conditionalFormatting>
  <conditionalFormatting sqref="AW5 AY5:BC5">
    <cfRule type="cellIs" dxfId="5" priority="7" operator="equal">
      <formula>"Niet van toepassing"</formula>
    </cfRule>
  </conditionalFormatting>
  <conditionalFormatting sqref="AW6">
    <cfRule type="cellIs" dxfId="4" priority="6" operator="equal">
      <formula>"Niet van toepassing"</formula>
    </cfRule>
  </conditionalFormatting>
  <conditionalFormatting sqref="AW8">
    <cfRule type="cellIs" dxfId="3" priority="5" operator="equal">
      <formula>"Niet van toepassing"</formula>
    </cfRule>
  </conditionalFormatting>
  <conditionalFormatting sqref="AW10">
    <cfRule type="cellIs" dxfId="2" priority="4" operator="equal">
      <formula>"Niet van toepassing"</formula>
    </cfRule>
  </conditionalFormatting>
  <conditionalFormatting sqref="AW12">
    <cfRule type="cellIs" dxfId="1" priority="3" operator="equal">
      <formula>"Niet van toepassing"</formula>
    </cfRule>
  </conditionalFormatting>
  <conditionalFormatting sqref="AY6:AY78">
    <cfRule type="cellIs" dxfId="0" priority="1" operator="equal">
      <formula>"Niet van toepassing"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2019-03-28T12:54:24Z</cp:lastPrinted>
  <dcterms:created xsi:type="dcterms:W3CDTF">2018-04-13T09:50:30Z</dcterms:created>
  <dcterms:modified xsi:type="dcterms:W3CDTF">2021-06-11T05:58:58Z</dcterms:modified>
</cp:coreProperties>
</file>