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Oil boilers\Flanders\"/>
    </mc:Choice>
  </mc:AlternateContent>
  <workbookProtection workbookPassword="95D2" lockStructure="1"/>
  <bookViews>
    <workbookView xWindow="-28920" yWindow="-120" windowWidth="29040" windowHeight="15840"/>
  </bookViews>
  <sheets>
    <sheet name="Nederlands" sheetId="1" r:id="rId1"/>
    <sheet name="Blad2" sheetId="2" state="hidden" r:id="rId2"/>
  </sheets>
  <definedNames>
    <definedName name="_xlnm._FilterDatabase" localSheetId="1" hidden="1">Blad2!$A$4:$AF$5</definedName>
    <definedName name="_xlnm.Print_Area" localSheetId="0">Nederlands!$A$1:$Q$54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1" l="1"/>
  <c r="K52" i="1"/>
  <c r="K50" i="1"/>
  <c r="K48" i="1"/>
  <c r="K47" i="1"/>
  <c r="K46" i="1"/>
  <c r="K43" i="1"/>
  <c r="K41" i="1"/>
  <c r="K40" i="1"/>
  <c r="K39" i="1"/>
  <c r="K38" i="1"/>
  <c r="K37" i="1"/>
  <c r="J35" i="1"/>
  <c r="K31" i="1"/>
  <c r="K30" i="1"/>
  <c r="K29" i="1"/>
  <c r="K18" i="1"/>
  <c r="K17" i="1"/>
  <c r="K16" i="1"/>
  <c r="K15" i="1"/>
  <c r="K14" i="1"/>
  <c r="K12" i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B2" i="2"/>
  <c r="K20" i="1" l="1"/>
  <c r="K21" i="1"/>
  <c r="K26" i="1"/>
  <c r="K27" i="1"/>
  <c r="L31" i="1" l="1"/>
  <c r="M30" i="1"/>
  <c r="K28" i="1"/>
  <c r="L27" i="1"/>
  <c r="K42" i="1" l="1"/>
  <c r="L37" i="1"/>
  <c r="R13" i="1" l="1"/>
</calcChain>
</file>

<file path=xl/sharedStrings.xml><?xml version="1.0" encoding="utf-8"?>
<sst xmlns="http://schemas.openxmlformats.org/spreadsheetml/2006/main" count="332" uniqueCount="91">
  <si>
    <t>Merk:</t>
  </si>
  <si>
    <t>Neen</t>
  </si>
  <si>
    <t>Waarde bij ontstentenis voor het rendement:</t>
  </si>
  <si>
    <t>Ja</t>
  </si>
  <si>
    <t>Soort toestel:</t>
  </si>
  <si>
    <t>Configuratie van het opslagvat of de warmtewisselaar:</t>
  </si>
  <si>
    <t>Merk</t>
  </si>
  <si>
    <t>Product ID</t>
  </si>
  <si>
    <t>Waarde bij ontstentenis van het rendement</t>
  </si>
  <si>
    <t>Soort toestel</t>
  </si>
  <si>
    <t>Configuratie van het opslagvat of de warmtewisselaar</t>
  </si>
  <si>
    <t>Met warmteopslag</t>
  </si>
  <si>
    <t>Verwarmingstoestel met apart opslagvat of met externe warmtewisselaar</t>
  </si>
  <si>
    <t>Naam:</t>
  </si>
  <si>
    <t>Selecteer hier uw verwarmingsketel</t>
  </si>
  <si>
    <t>Product-ID:</t>
  </si>
  <si>
    <t>Energiedrager:</t>
  </si>
  <si>
    <t>Energiedrager</t>
  </si>
  <si>
    <t>Condenserende waterketel</t>
  </si>
  <si>
    <t>Toestel is voor 26/9/2015 op de markt gebracht:</t>
  </si>
  <si>
    <t>De opwekker gebruikt brandstoffen voornamelijk uit biomassa</t>
  </si>
  <si>
    <t>De opwekker gebruikt brandstoffen voornamelijk uit biomassa:</t>
  </si>
  <si>
    <t>Toestel is voor 26/09/2015 op de markt gebracht</t>
  </si>
  <si>
    <r>
      <t xml:space="preserve">Nominaal vermogen </t>
    </r>
    <r>
      <rPr>
        <b/>
        <u/>
        <sz val="11"/>
        <color theme="1"/>
        <rFont val="Calibri"/>
        <family val="2"/>
      </rPr>
      <t>&gt;</t>
    </r>
    <r>
      <rPr>
        <b/>
        <u/>
        <sz val="11"/>
        <color theme="1"/>
        <rFont val="Calibri"/>
        <family val="2"/>
        <scheme val="minor"/>
      </rPr>
      <t xml:space="preserve"> 400 kW</t>
    </r>
  </si>
  <si>
    <t>Het toestel staat buiten het beschermd volume:</t>
  </si>
  <si>
    <t>De ketel wordt op temperatuur gehouden:</t>
  </si>
  <si>
    <t>Rendement bij 30% deellast (t.o.v. BVW):</t>
  </si>
  <si>
    <t>Ketelinlaattemperatuur bij 30% deellast:</t>
  </si>
  <si>
    <t>Het toestel staat buiten het beschermd volume</t>
  </si>
  <si>
    <t>De ketel wordt op temperatuur gehouden</t>
  </si>
  <si>
    <t>Rendement bij 30% deellast (t.o.v. BVW) in %</t>
  </si>
  <si>
    <t>Ketel inlaattemperatuur bij 30 % deellast</t>
  </si>
  <si>
    <t>Gaskleppen en/of ventilatoren aanwezig:</t>
  </si>
  <si>
    <t>Gaskleppen en/of ventilatoren aanwezig</t>
  </si>
  <si>
    <t>Vermogen (nominaal of thermisch):</t>
  </si>
  <si>
    <t>VERWARMING</t>
  </si>
  <si>
    <t>SANITAIR WARM WATER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</si>
  <si>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</si>
  <si>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OPWEKKER</t>
  </si>
  <si>
    <t>Subtype toestel:</t>
  </si>
  <si>
    <t>Subtype Toestel</t>
  </si>
  <si>
    <t>Geïnstalleerd vermogen</t>
  </si>
  <si>
    <t>Type pomp(regeling)</t>
  </si>
  <si>
    <t>Natlopende circulatiepomp met pompregeling</t>
  </si>
  <si>
    <t>EEI gekend</t>
  </si>
  <si>
    <t>EEI</t>
  </si>
  <si>
    <t>In te vullen door de verslaggever</t>
  </si>
  <si>
    <t>Met warmteopslag:</t>
  </si>
  <si>
    <t>Verbrandingstoestel</t>
  </si>
  <si>
    <t>Vermogen (nominaal of thermisch) in kW</t>
  </si>
  <si>
    <t>Configuratie van het opslagvat</t>
  </si>
  <si>
    <t>Configuratie van het opslagvat:</t>
  </si>
  <si>
    <t>Eén uniek opslagvat voor 2 opwekkers</t>
  </si>
  <si>
    <t>CIRCULATIEPOMPEN</t>
  </si>
  <si>
    <t>Type pomp(regeling):</t>
  </si>
  <si>
    <t>EEI gekend:</t>
  </si>
  <si>
    <t>EEI:</t>
  </si>
  <si>
    <t>Directe invoer van het geïnstalleerd vermogen:</t>
  </si>
  <si>
    <t>Geïnstalleerd vermogen:</t>
  </si>
  <si>
    <t>Nominaal vermogen &gt; 400 kW:</t>
  </si>
  <si>
    <t>Dit stavingscertificaat is geldig vanaf 01/01/2021.</t>
  </si>
  <si>
    <t>Vermogen (nominaal of thermisch)</t>
  </si>
  <si>
    <t>Opslagcapaciteit</t>
  </si>
  <si>
    <t>Directe verwarming</t>
  </si>
  <si>
    <t>Dikte van de isolatie van het opslagvat kleinder dan 20 mm</t>
  </si>
  <si>
    <t>Zie productspecificaties v/d tank</t>
  </si>
  <si>
    <t>Naam</t>
  </si>
  <si>
    <t>pomp 1</t>
  </si>
  <si>
    <t>Directe invoer van het geïnstalleerde vermogen</t>
  </si>
  <si>
    <t>Zie productspecificaties v/d externe pomp</t>
  </si>
  <si>
    <t>ja</t>
  </si>
  <si>
    <t>Gasolie</t>
  </si>
  <si>
    <t>Toepassing van de Ecodesign-richtlijn</t>
  </si>
  <si>
    <t>Toepassing van de richtlijn Ecodesign verwarming</t>
  </si>
  <si>
    <t>Toepassing van de richtlijn Ecodesign SWW</t>
  </si>
  <si>
    <t>Opslagcapaciteit:</t>
  </si>
  <si>
    <t>Directe verwarming:</t>
  </si>
  <si>
    <t>Dikte van de isolatie van het opslagvat kleiner dan 20 mm:</t>
  </si>
  <si>
    <t>Stavingscertificaat EPB en Eco-design</t>
  </si>
  <si>
    <t>Olio Condens 8000F-19</t>
  </si>
  <si>
    <t>Olio Condens 8000F-27</t>
  </si>
  <si>
    <t>Olio Condens 7000F-18</t>
  </si>
  <si>
    <t>Olio Condens 7000F-22</t>
  </si>
  <si>
    <t>Olio Condens 7000F-30</t>
  </si>
  <si>
    <t>Olio Condens 7000F-35</t>
  </si>
  <si>
    <t>Olio Condens 7000F-49</t>
  </si>
  <si>
    <t>Olio Condens 2500F-25</t>
  </si>
  <si>
    <t>Olio Condens 2500F-32</t>
  </si>
  <si>
    <t>Olio Condens 2500FT-25</t>
  </si>
  <si>
    <t>Olio Condens 2500FT-32</t>
  </si>
  <si>
    <t>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</si>
</sst>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HelveticaNeueLT Pro 45 Lt"/>
      <family val="2"/>
    </font>
    <font>
      <b/>
      <sz val="9"/>
      <color theme="1"/>
      <name val="HelveticaNeueLT Pro 45 Lt"/>
      <family val="2"/>
    </font>
    <font>
      <sz val="10"/>
      <color theme="1"/>
      <name val="HelveticaNeueLT Pro 45 Lt"/>
      <family val="2"/>
    </font>
    <font>
      <b/>
      <sz val="10"/>
      <color theme="1"/>
      <name val="HelveticaNeueLT Pro 45 Lt"/>
      <family val="2"/>
    </font>
    <font>
      <b/>
      <i/>
      <sz val="10"/>
      <color theme="1"/>
      <name val="HelveticaNeueLT Pro 45 Lt"/>
      <family val="2"/>
    </font>
    <font>
      <sz val="7.5"/>
      <color theme="1"/>
      <name val="HelveticaNeueLT Pro 45 Lt"/>
      <family val="2"/>
    </font>
    <font>
      <i/>
      <sz val="9"/>
      <color theme="1"/>
      <name val="HelveticaNeueLT Pro 45 Lt"/>
      <family val="2"/>
    </font>
    <font>
      <i/>
      <sz val="9"/>
      <color theme="1"/>
      <name val="HelveticaNeueLT Pro 45 Lt"/>
    </font>
    <font>
      <sz val="9"/>
      <color theme="1"/>
      <name val="HelveticaNeueLT Pro 45 Lt"/>
    </font>
    <font>
      <b/>
      <sz val="22"/>
      <color rgb="FF535F6B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/>
    <xf numFmtId="0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10" fontId="0" fillId="0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164" fontId="1" fillId="2" borderId="0" xfId="0" applyNumberFormat="1" applyFont="1" applyFill="1" applyAlignment="1" applyProtection="1">
      <alignment horizontal="left" vertical="top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49" fontId="0" fillId="0" borderId="0" xfId="0" applyNumberFormat="1" applyFill="1"/>
    <xf numFmtId="49" fontId="3" fillId="0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164" fontId="10" fillId="2" borderId="0" xfId="0" applyNumberFormat="1" applyFont="1" applyFill="1" applyAlignment="1" applyProtection="1">
      <alignment vertical="top"/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164" fontId="10" fillId="2" borderId="0" xfId="0" applyNumberFormat="1" applyFont="1" applyFill="1" applyAlignment="1" applyProtection="1">
      <alignment horizontal="left" vertical="top"/>
      <protection hidden="1"/>
    </xf>
    <xf numFmtId="0" fontId="13" fillId="2" borderId="0" xfId="0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vertical="top"/>
      <protection hidden="1"/>
    </xf>
    <xf numFmtId="10" fontId="10" fillId="2" borderId="0" xfId="0" applyNumberFormat="1" applyFont="1" applyFill="1" applyAlignment="1" applyProtection="1">
      <alignment vertical="top"/>
      <protection hidden="1"/>
    </xf>
    <xf numFmtId="49" fontId="10" fillId="2" borderId="0" xfId="0" applyNumberFormat="1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left" vertical="top" wrapText="1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 wrapText="1"/>
    </xf>
    <xf numFmtId="0" fontId="14" fillId="2" borderId="0" xfId="0" applyFont="1" applyFill="1" applyAlignment="1" applyProtection="1">
      <alignment horizontal="left" vertical="top"/>
      <protection hidden="1"/>
    </xf>
    <xf numFmtId="2" fontId="10" fillId="2" borderId="0" xfId="0" applyNumberFormat="1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9" fillId="0" borderId="0" xfId="0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6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/>
      <protection locked="0" hidden="1"/>
    </xf>
    <xf numFmtId="0" fontId="8" fillId="2" borderId="0" xfId="0" applyFont="1" applyFill="1" applyAlignment="1" applyProtection="1">
      <alignment horizontal="left" vertical="top" wrapText="1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2" fontId="10" fillId="2" borderId="0" xfId="0" applyNumberFormat="1" applyFont="1" applyFill="1" applyAlignment="1" applyProtection="1">
      <alignment horizontal="left" vertical="top"/>
      <protection hidden="1"/>
    </xf>
    <xf numFmtId="0" fontId="15" fillId="2" borderId="0" xfId="0" applyFont="1" applyFill="1" applyAlignment="1" applyProtection="1">
      <alignment horizontal="left" vertical="top" wrapText="1"/>
      <protection hidden="1"/>
    </xf>
    <xf numFmtId="0" fontId="10" fillId="2" borderId="0" xfId="0" applyNumberFormat="1" applyFont="1" applyFill="1" applyAlignment="1" applyProtection="1">
      <alignment horizontal="left" vertical="top" wrapText="1"/>
      <protection hidden="1"/>
    </xf>
    <xf numFmtId="0" fontId="10" fillId="2" borderId="0" xfId="0" applyNumberFormat="1" applyFont="1" applyFill="1" applyAlignment="1" applyProtection="1">
      <alignment horizontal="left" vertical="top"/>
      <protection hidden="1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15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40680</xdr:colOff>
      <xdr:row>1</xdr:row>
      <xdr:rowOff>106629</xdr:rowOff>
    </xdr:from>
    <xdr:to>
      <xdr:col>16</xdr:col>
      <xdr:colOff>254823</xdr:colOff>
      <xdr:row>4</xdr:row>
      <xdr:rowOff>0</xdr:rowOff>
    </xdr:to>
    <xdr:grpSp>
      <xdr:nvGrpSpPr>
        <xdr:cNvPr id="7" name="Groep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5192118" y="313004"/>
          <a:ext cx="555455" cy="369621"/>
          <a:chOff x="8853" y="1037"/>
          <a:chExt cx="1727" cy="323"/>
        </a:xfrm>
      </xdr:grpSpPr>
      <xdr:sp macro="" textlink="">
        <xdr:nvSpPr>
          <xdr:cNvPr id="8" name="AutoShape 1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9" name="Picture 1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AutoShape 1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13" name="Line 1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14" name="Picture 1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9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15</xdr:col>
      <xdr:colOff>109151</xdr:colOff>
      <xdr:row>1</xdr:row>
      <xdr:rowOff>117585</xdr:rowOff>
    </xdr:from>
    <xdr:to>
      <xdr:col>16</xdr:col>
      <xdr:colOff>323294</xdr:colOff>
      <xdr:row>4</xdr:row>
      <xdr:rowOff>0</xdr:rowOff>
    </xdr:to>
    <xdr:grpSp>
      <xdr:nvGrpSpPr>
        <xdr:cNvPr id="19" name="Groep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5260589" y="323960"/>
          <a:ext cx="555455" cy="358665"/>
          <a:chOff x="8853" y="1037"/>
          <a:chExt cx="1727" cy="323"/>
        </a:xfrm>
      </xdr:grpSpPr>
      <xdr:sp macro="" textlink="">
        <xdr:nvSpPr>
          <xdr:cNvPr id="20" name="AutoShape 12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21" name="Picture 13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1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1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AutoShape 16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25" name="Line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26" name="Picture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1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15876</xdr:rowOff>
    </xdr:from>
    <xdr:to>
      <xdr:col>16</xdr:col>
      <xdr:colOff>381000</xdr:colOff>
      <xdr:row>1</xdr:row>
      <xdr:rowOff>31751</xdr:rowOff>
    </xdr:to>
    <xdr:pic>
      <xdr:nvPicPr>
        <xdr:cNvPr id="28" name="Bild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5876"/>
          <a:ext cx="5873750" cy="222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111125</xdr:colOff>
      <xdr:row>1</xdr:row>
      <xdr:rowOff>87312</xdr:rowOff>
    </xdr:from>
    <xdr:ext cx="1453688" cy="338260"/>
    <xdr:pic>
      <xdr:nvPicPr>
        <xdr:cNvPr id="30" name="Bild 5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38625" y="293687"/>
          <a:ext cx="1453688" cy="33826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53</xdr:row>
      <xdr:rowOff>0</xdr:rowOff>
    </xdr:from>
    <xdr:to>
      <xdr:col>16</xdr:col>
      <xdr:colOff>381000</xdr:colOff>
      <xdr:row>66</xdr:row>
      <xdr:rowOff>15875</xdr:rowOff>
    </xdr:to>
    <xdr:pic>
      <xdr:nvPicPr>
        <xdr:cNvPr id="31" name="Bild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9485313"/>
          <a:ext cx="5873750" cy="222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XFC209"/>
  <sheetViews>
    <sheetView tabSelected="1" view="pageBreakPreview" zoomScale="120" zoomScaleNormal="115" zoomScaleSheetLayoutView="120" zoomScalePageLayoutView="115" workbookViewId="0">
      <selection activeCell="K13" sqref="K13:Q13"/>
    </sheetView>
  </sheetViews>
  <sheetFormatPr defaultColWidth="0" defaultRowHeight="12.75" zeroHeight="1"/>
  <cols>
    <col min="1" max="9" width="5.140625" style="17" customWidth="1"/>
    <col min="10" max="10" width="5.42578125" style="17" customWidth="1"/>
    <col min="11" max="11" width="5.140625" style="17" customWidth="1"/>
    <col min="12" max="12" width="5.28515625" style="17" customWidth="1"/>
    <col min="13" max="16" width="5.140625" style="17" customWidth="1"/>
    <col min="17" max="17" width="5.85546875" style="17" customWidth="1"/>
    <col min="18" max="18" width="63.7109375" style="17" customWidth="1"/>
    <col min="19" max="20" width="5" style="17" hidden="1" customWidth="1"/>
    <col min="21" max="16383" width="9" style="17" hidden="1"/>
    <col min="16384" max="16384" width="34.42578125" style="17" hidden="1" customWidth="1"/>
  </cols>
  <sheetData>
    <row r="1" spans="1:25" ht="16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3"/>
    </row>
    <row r="2" spans="1: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13"/>
    </row>
    <row r="3" spans="1: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47"/>
      <c r="R3" s="38"/>
    </row>
    <row r="4" spans="1: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47"/>
      <c r="R4" s="38"/>
    </row>
    <row r="5" spans="1:25" ht="27">
      <c r="A5" s="13"/>
      <c r="B5" s="51" t="s">
        <v>78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14"/>
      <c r="R5" s="13"/>
    </row>
    <row r="6" spans="1: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3"/>
    </row>
    <row r="7" spans="1:25" ht="14.1" customHeight="1">
      <c r="A7" s="53" t="s">
        <v>37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16"/>
    </row>
    <row r="8" spans="1:25" ht="14.1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16"/>
    </row>
    <row r="9" spans="1:25" ht="14.1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16"/>
    </row>
    <row r="10" spans="1:25" ht="14.1" customHeight="1">
      <c r="A10" s="53" t="s">
        <v>60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16"/>
      <c r="R10" s="16"/>
    </row>
    <row r="11" spans="1:25" ht="14.1" customHeight="1">
      <c r="A11" s="55" t="s">
        <v>38</v>
      </c>
      <c r="B11" s="55"/>
      <c r="C11" s="55"/>
      <c r="D11" s="55"/>
      <c r="E11" s="55"/>
      <c r="F11" s="5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5" ht="14.1" customHeight="1">
      <c r="A12" s="39"/>
      <c r="B12" s="40" t="s">
        <v>0</v>
      </c>
      <c r="C12" s="39"/>
      <c r="D12" s="39"/>
      <c r="E12" s="39"/>
      <c r="F12" s="39"/>
      <c r="G12" s="16"/>
      <c r="H12" s="16"/>
      <c r="I12" s="16"/>
      <c r="J12" s="16"/>
      <c r="K12" s="52" t="str">
        <f>IFERROR(VLOOKUP($K$13,Blad2!$A$6:$O$21,2,),"")</f>
        <v/>
      </c>
      <c r="L12" s="52"/>
      <c r="M12" s="52"/>
      <c r="N12" s="52"/>
      <c r="O12" s="52"/>
      <c r="P12" s="52"/>
      <c r="Q12" s="52"/>
      <c r="R12" s="16"/>
    </row>
    <row r="13" spans="1:25" ht="14.1" customHeight="1">
      <c r="A13" s="26"/>
      <c r="B13" s="26" t="s">
        <v>15</v>
      </c>
      <c r="C13" s="26"/>
      <c r="D13" s="26"/>
      <c r="E13" s="26"/>
      <c r="F13" s="26"/>
      <c r="G13" s="26"/>
      <c r="H13" s="26"/>
      <c r="I13" s="27"/>
      <c r="J13" s="26"/>
      <c r="K13" s="54" t="s">
        <v>14</v>
      </c>
      <c r="L13" s="54"/>
      <c r="M13" s="54"/>
      <c r="N13" s="54"/>
      <c r="O13" s="54"/>
      <c r="P13" s="54"/>
      <c r="Q13" s="54"/>
      <c r="R13" s="57" t="str">
        <f>IF(OR(K13="Selecteer hier uw verwarmingsketel",K13=""),"","   &lt;======  Selecteer hier uw verwarmingsketel")</f>
        <v/>
      </c>
      <c r="S13" s="57"/>
      <c r="T13" s="57"/>
      <c r="U13" s="57"/>
      <c r="V13" s="57"/>
      <c r="W13" s="57"/>
      <c r="X13" s="57"/>
      <c r="Y13" s="57"/>
    </row>
    <row r="14" spans="1:25" ht="14.1" customHeight="1">
      <c r="A14" s="26"/>
      <c r="B14" s="26" t="s">
        <v>4</v>
      </c>
      <c r="C14" s="26"/>
      <c r="D14" s="26"/>
      <c r="E14" s="26"/>
      <c r="F14" s="26"/>
      <c r="G14" s="26"/>
      <c r="H14" s="27"/>
      <c r="I14" s="26"/>
      <c r="J14" s="26"/>
      <c r="K14" s="52" t="str">
        <f>IFERROR(VLOOKUP($K$13,Blad2!$A$6:$O$21,3,),"")</f>
        <v/>
      </c>
      <c r="L14" s="52"/>
      <c r="M14" s="52"/>
      <c r="N14" s="52"/>
      <c r="O14" s="52"/>
      <c r="P14" s="52"/>
      <c r="Q14" s="52"/>
      <c r="R14" s="14"/>
    </row>
    <row r="15" spans="1:25" ht="14.1" customHeight="1">
      <c r="A15" s="26"/>
      <c r="B15" s="26" t="s">
        <v>39</v>
      </c>
      <c r="C15" s="26"/>
      <c r="D15" s="26"/>
      <c r="E15" s="26"/>
      <c r="F15" s="26"/>
      <c r="G15" s="26"/>
      <c r="H15" s="27"/>
      <c r="I15" s="26"/>
      <c r="J15" s="26"/>
      <c r="K15" s="52" t="str">
        <f>IFERROR(VLOOKUP($K$13,Blad2!$A$6:$O$21,4,),"")</f>
        <v/>
      </c>
      <c r="L15" s="52"/>
      <c r="M15" s="52"/>
      <c r="N15" s="52"/>
      <c r="O15" s="52"/>
      <c r="P15" s="52"/>
      <c r="Q15" s="52"/>
      <c r="R15" s="14"/>
    </row>
    <row r="16" spans="1:25" ht="14.1" customHeight="1">
      <c r="A16" s="26"/>
      <c r="B16" s="26" t="s">
        <v>16</v>
      </c>
      <c r="C16" s="26"/>
      <c r="D16" s="26"/>
      <c r="E16" s="26"/>
      <c r="F16" s="27"/>
      <c r="G16" s="26"/>
      <c r="H16" s="26"/>
      <c r="I16" s="26"/>
      <c r="J16" s="26"/>
      <c r="K16" s="52" t="str">
        <f>IFERROR(VLOOKUP($K$13,Blad2!$A$6:$O$21,5,),"")</f>
        <v/>
      </c>
      <c r="L16" s="52"/>
      <c r="M16" s="52"/>
      <c r="N16" s="52"/>
      <c r="O16" s="52"/>
      <c r="P16" s="52"/>
      <c r="Q16" s="52"/>
      <c r="R16" s="14"/>
    </row>
    <row r="17" spans="1:18" ht="14.1" customHeight="1">
      <c r="A17" s="26"/>
      <c r="B17" s="48" t="s">
        <v>24</v>
      </c>
      <c r="C17" s="48"/>
      <c r="D17" s="48"/>
      <c r="E17" s="48"/>
      <c r="F17" s="48"/>
      <c r="G17" s="48"/>
      <c r="H17" s="48"/>
      <c r="I17" s="48"/>
      <c r="J17" s="26"/>
      <c r="K17" s="50" t="str">
        <f>IFERROR(VLOOKUP($K$13,Blad2!$A$6:$O$21,6,),"")</f>
        <v/>
      </c>
      <c r="L17" s="50"/>
      <c r="M17" s="50"/>
      <c r="N17" s="50"/>
      <c r="O17" s="50"/>
      <c r="P17" s="50"/>
      <c r="Q17" s="50"/>
      <c r="R17" s="14"/>
    </row>
    <row r="18" spans="1:18" ht="14.1" customHeight="1">
      <c r="A18" s="26"/>
      <c r="B18" s="56" t="s">
        <v>32</v>
      </c>
      <c r="C18" s="56"/>
      <c r="D18" s="56"/>
      <c r="E18" s="56"/>
      <c r="F18" s="56"/>
      <c r="G18" s="56"/>
      <c r="H18" s="56"/>
      <c r="I18" s="56"/>
      <c r="J18" s="26"/>
      <c r="K18" s="52" t="str">
        <f>IFERROR(VLOOKUP($K$13,Blad2!$A$6:$O$21,7,),"")</f>
        <v/>
      </c>
      <c r="L18" s="52"/>
      <c r="M18" s="52"/>
      <c r="N18" s="52"/>
      <c r="O18" s="52"/>
      <c r="P18" s="52"/>
      <c r="Q18" s="52"/>
      <c r="R18" s="14"/>
    </row>
    <row r="19" spans="1:18" ht="14.1" customHeight="1">
      <c r="A19" s="45" t="s">
        <v>72</v>
      </c>
      <c r="B19" s="41"/>
      <c r="C19" s="41"/>
      <c r="D19" s="41"/>
      <c r="E19" s="41"/>
      <c r="F19" s="41"/>
      <c r="G19" s="41"/>
      <c r="H19" s="41"/>
      <c r="I19" s="41"/>
      <c r="J19" s="40"/>
      <c r="K19" s="37"/>
      <c r="L19" s="37"/>
      <c r="M19" s="37"/>
      <c r="N19" s="37"/>
      <c r="O19" s="37"/>
      <c r="P19" s="37"/>
      <c r="Q19" s="37"/>
      <c r="R19" s="42"/>
    </row>
    <row r="20" spans="1:18" ht="14.1" customHeight="1">
      <c r="A20" s="26"/>
      <c r="B20" s="26" t="s">
        <v>19</v>
      </c>
      <c r="C20" s="26"/>
      <c r="D20" s="26"/>
      <c r="E20" s="27"/>
      <c r="F20" s="26"/>
      <c r="G20" s="26"/>
      <c r="H20" s="26"/>
      <c r="I20" s="26"/>
      <c r="J20" s="26"/>
      <c r="K20" s="52" t="str">
        <f>IFERROR(VLOOKUP($K$13,Blad2!$A$6:$O$21,8,),"")</f>
        <v/>
      </c>
      <c r="L20" s="52"/>
      <c r="M20" s="52"/>
      <c r="N20" s="52"/>
      <c r="O20" s="52"/>
      <c r="P20" s="52"/>
      <c r="Q20" s="52"/>
      <c r="R20" s="14"/>
    </row>
    <row r="21" spans="1:18" ht="14.1" customHeight="1">
      <c r="A21" s="26"/>
      <c r="B21" s="56" t="s">
        <v>21</v>
      </c>
      <c r="C21" s="56"/>
      <c r="D21" s="56"/>
      <c r="E21" s="56"/>
      <c r="F21" s="56"/>
      <c r="G21" s="56"/>
      <c r="H21" s="56"/>
      <c r="I21" s="56"/>
      <c r="J21" s="26"/>
      <c r="K21" s="52" t="str">
        <f>IFERROR(VLOOKUP($K$13,Blad2!$A$6:$O$21,9,),"")</f>
        <v/>
      </c>
      <c r="L21" s="52"/>
      <c r="M21" s="52"/>
      <c r="N21" s="52"/>
      <c r="O21" s="52"/>
      <c r="P21" s="52"/>
      <c r="Q21" s="52"/>
      <c r="R21" s="14"/>
    </row>
    <row r="22" spans="1:18" ht="14.1" customHeight="1">
      <c r="A22" s="26"/>
      <c r="B22" s="56"/>
      <c r="C22" s="56"/>
      <c r="D22" s="56"/>
      <c r="E22" s="56"/>
      <c r="F22" s="56"/>
      <c r="G22" s="56"/>
      <c r="H22" s="56"/>
      <c r="I22" s="56"/>
      <c r="J22" s="26"/>
      <c r="K22" s="27"/>
      <c r="L22" s="27"/>
      <c r="M22" s="27"/>
      <c r="N22" s="27"/>
      <c r="O22" s="27"/>
      <c r="P22" s="27"/>
      <c r="Q22" s="27"/>
      <c r="R22" s="14"/>
    </row>
    <row r="23" spans="1:18" ht="14.1" customHeight="1">
      <c r="A23" s="40"/>
      <c r="B23" s="41"/>
      <c r="C23" s="41"/>
      <c r="D23" s="41"/>
      <c r="E23" s="41"/>
      <c r="F23" s="41"/>
      <c r="G23" s="41"/>
      <c r="H23" s="41"/>
      <c r="I23" s="41"/>
      <c r="J23" s="40"/>
      <c r="K23" s="37"/>
      <c r="L23" s="37"/>
      <c r="M23" s="37"/>
      <c r="N23" s="37"/>
      <c r="O23" s="37"/>
      <c r="P23" s="37"/>
      <c r="Q23" s="37"/>
      <c r="R23" s="42"/>
    </row>
    <row r="24" spans="1:18" ht="14.1" customHeight="1">
      <c r="A24" s="55" t="s">
        <v>35</v>
      </c>
      <c r="B24" s="55"/>
      <c r="C24" s="55"/>
      <c r="D24" s="55"/>
      <c r="E24" s="55"/>
      <c r="F24" s="55"/>
      <c r="G24" s="41"/>
      <c r="H24" s="41"/>
      <c r="I24" s="41"/>
      <c r="J24" s="40"/>
      <c r="K24" s="37"/>
      <c r="L24" s="37"/>
      <c r="M24" s="37"/>
      <c r="N24" s="37"/>
      <c r="O24" s="37"/>
      <c r="P24" s="37"/>
      <c r="Q24" s="37"/>
      <c r="R24" s="42"/>
    </row>
    <row r="25" spans="1:18" ht="14.1" customHeight="1">
      <c r="A25" s="45" t="s">
        <v>73</v>
      </c>
      <c r="B25" s="28"/>
      <c r="C25" s="28"/>
      <c r="D25" s="28"/>
      <c r="E25" s="28"/>
      <c r="F25" s="28"/>
      <c r="G25" s="28"/>
      <c r="H25" s="28"/>
      <c r="I25" s="28"/>
      <c r="J25" s="26"/>
      <c r="K25" s="27"/>
      <c r="L25" s="27"/>
      <c r="M25" s="27"/>
      <c r="N25" s="27"/>
      <c r="O25" s="27"/>
      <c r="P25" s="27"/>
      <c r="Q25" s="27"/>
      <c r="R25" s="24"/>
    </row>
    <row r="26" spans="1:18" ht="14.1" customHeight="1">
      <c r="A26" s="29"/>
      <c r="B26" s="56" t="s">
        <v>59</v>
      </c>
      <c r="C26" s="58"/>
      <c r="D26" s="58"/>
      <c r="E26" s="58"/>
      <c r="F26" s="58"/>
      <c r="G26" s="58"/>
      <c r="H26" s="58"/>
      <c r="I26" s="58"/>
      <c r="J26" s="26"/>
      <c r="K26" s="52" t="str">
        <f>IFERROR(VLOOKUP($K$13,Blad2!$A$6:$O$21,10,),"")</f>
        <v/>
      </c>
      <c r="L26" s="52"/>
      <c r="M26" s="52"/>
      <c r="N26" s="52"/>
      <c r="O26" s="52"/>
      <c r="P26" s="52"/>
      <c r="Q26" s="52"/>
      <c r="R26" s="14"/>
    </row>
    <row r="27" spans="1:18" ht="14.1" customHeight="1">
      <c r="A27" s="26"/>
      <c r="B27" s="26" t="s">
        <v>34</v>
      </c>
      <c r="C27" s="26"/>
      <c r="D27" s="26"/>
      <c r="E27" s="27"/>
      <c r="F27" s="26"/>
      <c r="G27" s="26"/>
      <c r="H27" s="26"/>
      <c r="I27" s="26"/>
      <c r="J27" s="26"/>
      <c r="K27" s="37" t="str">
        <f>IFERROR(VLOOKUP($K$13,Blad2!$A$6:$O$21,11,),"")</f>
        <v/>
      </c>
      <c r="L27" s="30" t="str">
        <f>IF(K27="","","kW")</f>
        <v/>
      </c>
      <c r="N27" s="37"/>
      <c r="P27" s="30"/>
      <c r="Q27" s="31"/>
      <c r="R27" s="14"/>
    </row>
    <row r="28" spans="1:18" ht="14.1" customHeight="1">
      <c r="A28" s="26"/>
      <c r="B28" s="26" t="s">
        <v>2</v>
      </c>
      <c r="C28" s="26"/>
      <c r="D28" s="27"/>
      <c r="E28" s="26"/>
      <c r="F28" s="26"/>
      <c r="G28" s="26"/>
      <c r="H28" s="26"/>
      <c r="I28" s="26"/>
      <c r="J28" s="26"/>
      <c r="K28" s="52" t="str">
        <f>IFERROR(VLOOKUP($K$13,Blad2!$A$6:$O$21,12,),"")</f>
        <v/>
      </c>
      <c r="L28" s="52"/>
      <c r="M28" s="52"/>
      <c r="N28" s="52"/>
      <c r="O28" s="52"/>
      <c r="P28" s="52"/>
      <c r="Q28" s="52"/>
      <c r="R28" s="14"/>
    </row>
    <row r="29" spans="1:18" ht="14.1" customHeight="1">
      <c r="A29" s="26"/>
      <c r="B29" s="26" t="s">
        <v>25</v>
      </c>
      <c r="C29" s="26"/>
      <c r="D29" s="26"/>
      <c r="E29" s="26"/>
      <c r="F29" s="26"/>
      <c r="G29" s="27"/>
      <c r="H29" s="26"/>
      <c r="I29" s="26"/>
      <c r="J29" s="26"/>
      <c r="K29" s="52" t="str">
        <f>IFERROR(VLOOKUP($K$13,Blad2!$A$6:$O$21,13,),"")</f>
        <v/>
      </c>
      <c r="L29" s="52"/>
      <c r="M29" s="52"/>
      <c r="N29" s="52"/>
      <c r="O29" s="52"/>
      <c r="P29" s="52"/>
      <c r="Q29" s="52"/>
      <c r="R29" s="14"/>
    </row>
    <row r="30" spans="1:18" ht="14.1" customHeight="1">
      <c r="A30" s="26"/>
      <c r="B30" s="26" t="s">
        <v>26</v>
      </c>
      <c r="C30" s="26"/>
      <c r="D30" s="26"/>
      <c r="E30" s="26"/>
      <c r="F30" s="27"/>
      <c r="G30" s="26"/>
      <c r="H30" s="26"/>
      <c r="I30" s="26"/>
      <c r="J30" s="26"/>
      <c r="K30" s="59" t="str">
        <f>IFERROR(VLOOKUP($K$13,Blad2!$A$6:$O$21,14,),"")</f>
        <v/>
      </c>
      <c r="L30" s="59"/>
      <c r="M30" s="30" t="str">
        <f>IF(K30="","","%")</f>
        <v/>
      </c>
      <c r="N30" s="46"/>
      <c r="P30" s="30"/>
      <c r="Q30" s="27"/>
      <c r="R30" s="15"/>
    </row>
    <row r="31" spans="1:18" ht="14.1" customHeight="1">
      <c r="A31" s="26"/>
      <c r="B31" s="26" t="s">
        <v>27</v>
      </c>
      <c r="C31" s="26"/>
      <c r="D31" s="26"/>
      <c r="E31" s="26"/>
      <c r="F31" s="26"/>
      <c r="G31" s="27"/>
      <c r="H31" s="26"/>
      <c r="I31" s="26"/>
      <c r="J31" s="26"/>
      <c r="K31" s="37" t="str">
        <f>IFERROR(VLOOKUP($K$13,Blad2!$A$6:$O$21,15,),"")</f>
        <v/>
      </c>
      <c r="L31" s="32" t="str">
        <f>IF(K31="","","°C")</f>
        <v/>
      </c>
      <c r="M31" s="37"/>
      <c r="N31" s="37"/>
      <c r="P31" s="30"/>
      <c r="Q31" s="27"/>
      <c r="R31" s="14"/>
    </row>
    <row r="32" spans="1:18" ht="14.1" customHeight="1">
      <c r="A32" s="26"/>
      <c r="B32" s="26"/>
      <c r="C32" s="26"/>
      <c r="D32" s="26"/>
      <c r="E32" s="26"/>
      <c r="F32" s="26"/>
      <c r="G32" s="27"/>
      <c r="H32" s="26"/>
      <c r="I32" s="26"/>
      <c r="J32" s="26"/>
      <c r="K32" s="27"/>
      <c r="L32" s="27"/>
      <c r="M32" s="27"/>
      <c r="N32" s="27"/>
      <c r="O32" s="32"/>
      <c r="P32" s="30"/>
      <c r="Q32" s="27"/>
      <c r="R32" s="24"/>
    </row>
    <row r="33" spans="1:18" ht="14.1" customHeight="1">
      <c r="A33" s="55" t="s">
        <v>36</v>
      </c>
      <c r="B33" s="55"/>
      <c r="C33" s="55"/>
      <c r="D33" s="55"/>
      <c r="E33" s="55"/>
      <c r="F33" s="55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13"/>
    </row>
    <row r="34" spans="1:18" ht="14.1" customHeight="1">
      <c r="A34" s="45" t="s">
        <v>74</v>
      </c>
      <c r="B34" s="41"/>
      <c r="C34" s="41"/>
      <c r="D34" s="41"/>
      <c r="E34" s="41"/>
      <c r="F34" s="41"/>
      <c r="G34" s="41"/>
      <c r="H34" s="41"/>
      <c r="I34" s="40"/>
      <c r="J34" s="40"/>
      <c r="K34" s="40"/>
      <c r="L34" s="40"/>
      <c r="M34" s="40"/>
      <c r="N34" s="40"/>
      <c r="O34" s="40"/>
      <c r="P34" s="40"/>
      <c r="Q34" s="37"/>
      <c r="R34" s="38"/>
    </row>
    <row r="35" spans="1:18" ht="14.1" customHeight="1">
      <c r="A35" s="26"/>
      <c r="B35" s="56" t="s">
        <v>5</v>
      </c>
      <c r="C35" s="56"/>
      <c r="D35" s="56"/>
      <c r="E35" s="56"/>
      <c r="F35" s="56"/>
      <c r="G35" s="56"/>
      <c r="H35" s="56"/>
      <c r="I35" s="56"/>
      <c r="J35" s="50" t="str">
        <f>IFERROR(VLOOKUP($K$13,Blad2!$A$6:$AH$21,16,),"")</f>
        <v/>
      </c>
      <c r="K35" s="50"/>
      <c r="L35" s="50"/>
      <c r="M35" s="50"/>
      <c r="N35" s="50"/>
      <c r="O35" s="50"/>
      <c r="P35" s="50"/>
      <c r="Q35" s="50"/>
      <c r="R35" s="14"/>
    </row>
    <row r="36" spans="1:18" ht="14.1" customHeight="1">
      <c r="A36" s="26"/>
      <c r="B36" s="56"/>
      <c r="C36" s="56"/>
      <c r="D36" s="56"/>
      <c r="E36" s="56"/>
      <c r="F36" s="56"/>
      <c r="G36" s="56"/>
      <c r="H36" s="56"/>
      <c r="I36" s="56"/>
      <c r="J36" s="50"/>
      <c r="K36" s="50"/>
      <c r="L36" s="50"/>
      <c r="M36" s="50"/>
      <c r="N36" s="50"/>
      <c r="O36" s="50"/>
      <c r="P36" s="50"/>
      <c r="Q36" s="50"/>
      <c r="R36" s="14"/>
    </row>
    <row r="37" spans="1:18" ht="14.1" customHeight="1">
      <c r="A37" s="33"/>
      <c r="B37" s="49" t="s">
        <v>34</v>
      </c>
      <c r="C37" s="49"/>
      <c r="D37" s="49"/>
      <c r="E37" s="49"/>
      <c r="F37" s="49"/>
      <c r="G37" s="49"/>
      <c r="H37" s="49"/>
      <c r="I37" s="49"/>
      <c r="J37" s="26"/>
      <c r="K37" s="37" t="str">
        <f>IFERROR(VLOOKUP($K$13,Blad2!$A$6:$AH$21,17,),"")</f>
        <v/>
      </c>
      <c r="L37" s="34" t="str">
        <f>IF(K37="","","kW")</f>
        <v/>
      </c>
      <c r="M37" s="34"/>
      <c r="N37" s="34"/>
      <c r="P37" s="34"/>
      <c r="Q37" s="34"/>
      <c r="R37" s="14"/>
    </row>
    <row r="38" spans="1:18" ht="14.1" customHeight="1">
      <c r="A38" s="26"/>
      <c r="B38" s="48" t="s">
        <v>47</v>
      </c>
      <c r="C38" s="48"/>
      <c r="D38" s="48"/>
      <c r="E38" s="48"/>
      <c r="F38" s="48"/>
      <c r="G38" s="48"/>
      <c r="H38" s="48"/>
      <c r="I38" s="48"/>
      <c r="J38" s="26"/>
      <c r="K38" s="50" t="str">
        <f>IFERROR(VLOOKUP($K$13,Blad2!$A$6:$AH$21,18,),"")</f>
        <v/>
      </c>
      <c r="L38" s="50"/>
      <c r="M38" s="50"/>
      <c r="N38" s="50"/>
      <c r="O38" s="50"/>
      <c r="P38" s="50"/>
      <c r="Q38" s="50"/>
      <c r="R38" s="14"/>
    </row>
    <row r="39" spans="1:18" ht="14.1" customHeight="1">
      <c r="A39" s="26"/>
      <c r="B39" s="26" t="s">
        <v>51</v>
      </c>
      <c r="C39" s="26"/>
      <c r="D39" s="26"/>
      <c r="E39" s="26"/>
      <c r="F39" s="26"/>
      <c r="G39" s="26"/>
      <c r="H39" s="26"/>
      <c r="I39" s="26"/>
      <c r="J39" s="26"/>
      <c r="K39" s="50" t="str">
        <f>IFERROR(VLOOKUP($K$13,Blad2!$A$6:$AH$21,19,),"")</f>
        <v/>
      </c>
      <c r="L39" s="50"/>
      <c r="M39" s="50"/>
      <c r="N39" s="50"/>
      <c r="O39" s="50"/>
      <c r="P39" s="50"/>
      <c r="Q39" s="50"/>
      <c r="R39" s="18"/>
    </row>
    <row r="40" spans="1:18" ht="14.1" customHeight="1">
      <c r="A40" s="26"/>
      <c r="B40" s="48" t="s">
        <v>75</v>
      </c>
      <c r="C40" s="48"/>
      <c r="D40" s="48"/>
      <c r="E40" s="48"/>
      <c r="F40" s="48"/>
      <c r="G40" s="48"/>
      <c r="H40" s="48"/>
      <c r="I40" s="48"/>
      <c r="J40" s="26"/>
      <c r="K40" s="50" t="str">
        <f>IFERROR(VLOOKUP($K$13,Blad2!$A$6:$AH$21,20,),"")</f>
        <v/>
      </c>
      <c r="L40" s="50"/>
      <c r="M40" s="50"/>
      <c r="N40" s="50"/>
      <c r="O40" s="50"/>
      <c r="P40" s="50"/>
      <c r="Q40" s="50"/>
      <c r="R40" s="14"/>
    </row>
    <row r="41" spans="1:18" ht="14.1" customHeight="1">
      <c r="A41" s="26"/>
      <c r="B41" s="48" t="s">
        <v>76</v>
      </c>
      <c r="C41" s="48"/>
      <c r="D41" s="48"/>
      <c r="E41" s="48"/>
      <c r="F41" s="48"/>
      <c r="G41" s="48"/>
      <c r="H41" s="48"/>
      <c r="I41" s="48"/>
      <c r="J41" s="26"/>
      <c r="K41" s="52" t="str">
        <f>IFERROR(VLOOKUP($K$13,Blad2!$A$6:$AH$21,21,),"")</f>
        <v/>
      </c>
      <c r="L41" s="52"/>
      <c r="M41" s="34"/>
      <c r="N41" s="34"/>
      <c r="O41" s="34"/>
      <c r="P41" s="34"/>
      <c r="Q41" s="34"/>
      <c r="R41" s="13"/>
    </row>
    <row r="42" spans="1:18" ht="14.1" customHeight="1">
      <c r="A42" s="26"/>
      <c r="B42" s="56" t="s">
        <v>77</v>
      </c>
      <c r="C42" s="56"/>
      <c r="D42" s="56"/>
      <c r="E42" s="56"/>
      <c r="F42" s="56"/>
      <c r="G42" s="56"/>
      <c r="H42" s="56"/>
      <c r="I42" s="56"/>
      <c r="J42" s="26"/>
      <c r="K42" s="52" t="str">
        <f>IFERROR(VLOOKUP($K$13,Blad2!$P$6:$AH$21,14,),"")</f>
        <v/>
      </c>
      <c r="L42" s="52"/>
      <c r="M42" s="52"/>
      <c r="N42" s="52"/>
      <c r="O42" s="52"/>
      <c r="P42" s="52"/>
      <c r="Q42" s="52"/>
      <c r="R42" s="13"/>
    </row>
    <row r="43" spans="1:18" ht="14.1" customHeight="1">
      <c r="A43" s="26"/>
      <c r="B43" s="56"/>
      <c r="C43" s="56"/>
      <c r="D43" s="56"/>
      <c r="E43" s="56"/>
      <c r="F43" s="56"/>
      <c r="G43" s="56"/>
      <c r="H43" s="56"/>
      <c r="I43" s="56"/>
      <c r="J43" s="26"/>
      <c r="K43" s="52" t="str">
        <f>IFERROR(VLOOKUP($K$13,Blad2!$A$6:$AH$21,22,),"")</f>
        <v/>
      </c>
      <c r="L43" s="52"/>
      <c r="M43" s="52"/>
      <c r="N43" s="52"/>
      <c r="O43" s="52"/>
      <c r="P43" s="52"/>
      <c r="Q43" s="52"/>
      <c r="R43" s="13"/>
    </row>
    <row r="44" spans="1:18" ht="14.1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36"/>
      <c r="L44" s="36"/>
      <c r="M44" s="36"/>
      <c r="N44" s="36"/>
      <c r="O44" s="35"/>
      <c r="P44" s="35"/>
      <c r="Q44" s="35"/>
      <c r="R44" s="25"/>
    </row>
    <row r="45" spans="1:18" ht="14.1" customHeight="1">
      <c r="A45" s="55" t="s">
        <v>53</v>
      </c>
      <c r="B45" s="55"/>
      <c r="C45" s="55"/>
      <c r="D45" s="55"/>
      <c r="E45" s="55"/>
      <c r="F45" s="55"/>
      <c r="G45" s="26"/>
      <c r="H45" s="26"/>
      <c r="I45" s="26"/>
      <c r="J45" s="26"/>
      <c r="K45" s="36"/>
      <c r="L45" s="36"/>
      <c r="M45" s="36"/>
      <c r="N45" s="36"/>
      <c r="O45" s="35"/>
      <c r="P45" s="35"/>
      <c r="Q45" s="35"/>
      <c r="R45" s="19"/>
    </row>
    <row r="46" spans="1:18" ht="14.1" customHeight="1">
      <c r="A46" s="39"/>
      <c r="B46" s="60" t="s">
        <v>13</v>
      </c>
      <c r="C46" s="60"/>
      <c r="D46" s="60"/>
      <c r="E46" s="60"/>
      <c r="F46" s="60"/>
      <c r="G46" s="60"/>
      <c r="H46" s="60"/>
      <c r="I46" s="60"/>
      <c r="J46" s="40"/>
      <c r="K46" s="52" t="str">
        <f>IFERROR(VLOOKUP($K$13,Blad2!$A$6:$AH$21,23,),"")</f>
        <v/>
      </c>
      <c r="L46" s="52"/>
      <c r="M46" s="52"/>
      <c r="N46" s="52"/>
      <c r="O46" s="52"/>
      <c r="P46" s="52"/>
      <c r="Q46" s="52"/>
      <c r="R46" s="38"/>
    </row>
    <row r="47" spans="1:18" ht="14.1" customHeight="1">
      <c r="A47" s="26"/>
      <c r="B47" s="26" t="s">
        <v>57</v>
      </c>
      <c r="C47" s="26"/>
      <c r="D47" s="26"/>
      <c r="E47" s="26"/>
      <c r="F47" s="26"/>
      <c r="G47" s="26"/>
      <c r="H47" s="26"/>
      <c r="I47" s="26"/>
      <c r="J47" s="26"/>
      <c r="K47" s="62" t="str">
        <f>IFERROR(VLOOKUP($K$13,Blad2!$A$6:$AH$21,24,),"")</f>
        <v/>
      </c>
      <c r="L47" s="62"/>
      <c r="M47" s="62"/>
      <c r="N47" s="62"/>
      <c r="O47" s="62"/>
      <c r="P47" s="62"/>
      <c r="Q47" s="62"/>
      <c r="R47" s="19"/>
    </row>
    <row r="48" spans="1:18" ht="14.1" customHeight="1">
      <c r="A48" s="26"/>
      <c r="B48" s="26" t="s">
        <v>58</v>
      </c>
      <c r="C48" s="26"/>
      <c r="D48" s="26"/>
      <c r="E48" s="26"/>
      <c r="F48" s="26"/>
      <c r="G48" s="26"/>
      <c r="H48" s="26"/>
      <c r="I48" s="26"/>
      <c r="J48" s="26"/>
      <c r="K48" s="61" t="str">
        <f>IFERROR(VLOOKUP($K$13,Blad2!$A$6:$AH$21,25,),"")</f>
        <v/>
      </c>
      <c r="L48" s="61"/>
      <c r="M48" s="61"/>
      <c r="N48" s="61"/>
      <c r="O48" s="61"/>
      <c r="P48" s="61"/>
      <c r="Q48" s="61"/>
      <c r="R48" s="19"/>
    </row>
    <row r="49" spans="1:18" ht="14.1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61"/>
      <c r="L49" s="61"/>
      <c r="M49" s="61"/>
      <c r="N49" s="61"/>
      <c r="O49" s="61"/>
      <c r="P49" s="61"/>
      <c r="Q49" s="61"/>
      <c r="R49" s="38"/>
    </row>
    <row r="50" spans="1:18" ht="17.100000000000001" customHeight="1">
      <c r="A50" s="26"/>
      <c r="B50" s="26" t="s">
        <v>54</v>
      </c>
      <c r="C50" s="26"/>
      <c r="D50" s="26"/>
      <c r="E50" s="27"/>
      <c r="F50" s="26"/>
      <c r="G50" s="26"/>
      <c r="H50" s="26"/>
      <c r="I50" s="26"/>
      <c r="J50" s="26"/>
      <c r="K50" s="50" t="str">
        <f>IFERROR(VLOOKUP($K$13,Blad2!$A$6:$AH$21,26,),"")</f>
        <v/>
      </c>
      <c r="L50" s="50"/>
      <c r="M50" s="50"/>
      <c r="N50" s="50"/>
      <c r="O50" s="50"/>
      <c r="P50" s="50"/>
      <c r="Q50" s="50"/>
      <c r="R50" s="14"/>
    </row>
    <row r="51" spans="1:18" ht="13.5" customHeight="1">
      <c r="A51" s="26"/>
      <c r="B51" s="26"/>
      <c r="C51" s="26"/>
      <c r="D51" s="26"/>
      <c r="E51" s="27"/>
      <c r="F51" s="26"/>
      <c r="G51" s="26"/>
      <c r="H51" s="26"/>
      <c r="I51" s="26"/>
      <c r="J51" s="26"/>
      <c r="K51" s="50"/>
      <c r="L51" s="50"/>
      <c r="M51" s="50"/>
      <c r="N51" s="50"/>
      <c r="O51" s="50"/>
      <c r="P51" s="50"/>
      <c r="Q51" s="50"/>
      <c r="R51" s="20"/>
    </row>
    <row r="52" spans="1:18" ht="17.100000000000001" customHeight="1">
      <c r="A52" s="26"/>
      <c r="B52" s="26" t="s">
        <v>55</v>
      </c>
      <c r="C52" s="26"/>
      <c r="D52" s="26"/>
      <c r="E52" s="27"/>
      <c r="F52" s="26"/>
      <c r="G52" s="26"/>
      <c r="H52" s="26"/>
      <c r="I52" s="26"/>
      <c r="J52" s="26"/>
      <c r="K52" s="52" t="str">
        <f>IFERROR(VLOOKUP($K$13,Blad2!$A$6:$AH$21,27,),"")</f>
        <v/>
      </c>
      <c r="L52" s="52"/>
      <c r="M52" s="52"/>
      <c r="N52" s="52"/>
      <c r="O52" s="52"/>
      <c r="P52" s="52"/>
      <c r="Q52" s="52"/>
      <c r="R52" s="20"/>
    </row>
    <row r="53" spans="1:18" ht="17.100000000000001" customHeight="1">
      <c r="A53" s="26"/>
      <c r="B53" s="26" t="s">
        <v>56</v>
      </c>
      <c r="C53" s="26"/>
      <c r="D53" s="26"/>
      <c r="E53" s="27"/>
      <c r="F53" s="26"/>
      <c r="G53" s="26"/>
      <c r="H53" s="26"/>
      <c r="I53" s="26"/>
      <c r="J53" s="26"/>
      <c r="K53" s="50" t="str">
        <f>IFERROR(VLOOKUP($K$13,Blad2!$A$6:$AH$21,28,),"")</f>
        <v/>
      </c>
      <c r="L53" s="50"/>
      <c r="M53" s="50"/>
      <c r="N53" s="50"/>
      <c r="O53" s="50"/>
      <c r="P53" s="50"/>
      <c r="Q53" s="50"/>
      <c r="R53" s="20"/>
    </row>
    <row r="54" spans="1:18" ht="17.100000000000001" customHeight="1">
      <c r="A54" s="40"/>
      <c r="B54" s="40"/>
      <c r="C54" s="40"/>
      <c r="D54" s="40"/>
      <c r="E54" s="37"/>
      <c r="F54" s="40"/>
      <c r="G54" s="40"/>
      <c r="H54" s="40"/>
      <c r="I54" s="40"/>
      <c r="J54" s="40"/>
      <c r="K54" s="50"/>
      <c r="L54" s="50"/>
      <c r="M54" s="50"/>
      <c r="N54" s="50"/>
      <c r="O54" s="50"/>
      <c r="P54" s="50"/>
      <c r="Q54" s="50"/>
      <c r="R54" s="42"/>
    </row>
    <row r="55" spans="1:18" hidden="1">
      <c r="A55" s="13"/>
    </row>
    <row r="56" spans="1:18" hidden="1"/>
    <row r="57" spans="1:18" hidden="1"/>
    <row r="58" spans="1:18" hidden="1"/>
    <row r="59" spans="1:18" hidden="1"/>
    <row r="60" spans="1:18" hidden="1"/>
    <row r="61" spans="1:18" hidden="1"/>
    <row r="62" spans="1:18" hidden="1"/>
    <row r="63" spans="1:18" hidden="1"/>
    <row r="64" spans="1:18" hidden="1"/>
    <row r="65" hidden="1"/>
    <row r="66" hidden="1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 hidden="1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</sheetData>
  <sheetProtection password="95D2" sheet="1" objects="1" scenarios="1"/>
  <mergeCells count="45">
    <mergeCell ref="K53:Q54"/>
    <mergeCell ref="K52:Q52"/>
    <mergeCell ref="A45:F45"/>
    <mergeCell ref="K47:Q47"/>
    <mergeCell ref="K50:Q51"/>
    <mergeCell ref="B41:I41"/>
    <mergeCell ref="K42:Q42"/>
    <mergeCell ref="B46:I46"/>
    <mergeCell ref="K46:Q46"/>
    <mergeCell ref="K48:Q49"/>
    <mergeCell ref="B42:I43"/>
    <mergeCell ref="K41:L41"/>
    <mergeCell ref="K43:Q43"/>
    <mergeCell ref="B35:I36"/>
    <mergeCell ref="R13:Y13"/>
    <mergeCell ref="B18:I18"/>
    <mergeCell ref="K40:Q40"/>
    <mergeCell ref="B26:I26"/>
    <mergeCell ref="A24:F24"/>
    <mergeCell ref="B21:I22"/>
    <mergeCell ref="A33:F33"/>
    <mergeCell ref="K38:Q38"/>
    <mergeCell ref="B40:I40"/>
    <mergeCell ref="B38:I38"/>
    <mergeCell ref="K20:Q20"/>
    <mergeCell ref="K30:L30"/>
    <mergeCell ref="J35:Q36"/>
    <mergeCell ref="K18:Q18"/>
    <mergeCell ref="K17:Q17"/>
    <mergeCell ref="B17:I17"/>
    <mergeCell ref="B37:I37"/>
    <mergeCell ref="K39:Q39"/>
    <mergeCell ref="B5:P5"/>
    <mergeCell ref="K29:Q29"/>
    <mergeCell ref="K28:Q28"/>
    <mergeCell ref="K15:Q15"/>
    <mergeCell ref="K26:Q26"/>
    <mergeCell ref="K21:Q21"/>
    <mergeCell ref="A7:Q9"/>
    <mergeCell ref="K16:Q16"/>
    <mergeCell ref="K14:Q14"/>
    <mergeCell ref="K13:Q13"/>
    <mergeCell ref="A10:P10"/>
    <mergeCell ref="A11:F11"/>
    <mergeCell ref="K12:Q12"/>
  </mergeCells>
  <conditionalFormatting sqref="K13">
    <cfRule type="cellIs" dxfId="14" priority="56" operator="equal">
      <formula>""</formula>
    </cfRule>
    <cfRule type="cellIs" dxfId="13" priority="58" operator="equal">
      <formula>"Selecteer hier uw verwarmingsketel"</formula>
    </cfRule>
  </conditionalFormatting>
  <conditionalFormatting sqref="Q33:Q34 R50:R54 J35 K50 K52:K54 R14:R16 R20:R32 K14:K32 K37:K40 R35:R40 Q1:Q6">
    <cfRule type="cellIs" dxfId="12" priority="54" operator="equal">
      <formula>"Niet van toepassing"</formula>
    </cfRule>
  </conditionalFormatting>
  <conditionalFormatting sqref="R17">
    <cfRule type="cellIs" dxfId="11" priority="50" operator="equal">
      <formula>"Niet van toepassing"</formula>
    </cfRule>
  </conditionalFormatting>
  <conditionalFormatting sqref="Q30">
    <cfRule type="cellIs" dxfId="10" priority="17" operator="equal">
      <formula>"Niet van toepassing"</formula>
    </cfRule>
  </conditionalFormatting>
  <conditionalFormatting sqref="Q31:Q32">
    <cfRule type="cellIs" dxfId="9" priority="16" operator="equal">
      <formula>"Niet van toepassing"</formula>
    </cfRule>
  </conditionalFormatting>
  <conditionalFormatting sqref="R13:Y13">
    <cfRule type="cellIs" dxfId="8" priority="11" operator="equal">
      <formula>"Niet van toepassing"</formula>
    </cfRule>
  </conditionalFormatting>
  <conditionalFormatting sqref="K41 M41:Q41">
    <cfRule type="cellIs" dxfId="7" priority="8" operator="equal">
      <formula>"Niet van toepassing"</formula>
    </cfRule>
  </conditionalFormatting>
  <conditionalFormatting sqref="K42:Q42">
    <cfRule type="cellIs" dxfId="6" priority="7" operator="equal">
      <formula>"Niet van toepassing"</formula>
    </cfRule>
  </conditionalFormatting>
  <conditionalFormatting sqref="K44">
    <cfRule type="cellIs" dxfId="5" priority="6" operator="equal">
      <formula>"Niet van toepassing"</formula>
    </cfRule>
  </conditionalFormatting>
  <conditionalFormatting sqref="K47:Q47">
    <cfRule type="cellIs" dxfId="4" priority="5" operator="equal">
      <formula>"Niet van toepassing"</formula>
    </cfRule>
  </conditionalFormatting>
  <conditionalFormatting sqref="K48">
    <cfRule type="cellIs" dxfId="3" priority="4" operator="equal">
      <formula>"Niet van toepassing"</formula>
    </cfRule>
  </conditionalFormatting>
  <conditionalFormatting sqref="K12">
    <cfRule type="cellIs" dxfId="2" priority="3" operator="equal">
      <formula>"Niet van toepassing"</formula>
    </cfRule>
  </conditionalFormatting>
  <conditionalFormatting sqref="K43">
    <cfRule type="cellIs" dxfId="1" priority="2" operator="equal">
      <formula>"Niet van toepassing"</formula>
    </cfRule>
  </conditionalFormatting>
  <conditionalFormatting sqref="K46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>
          <x14:formula1>
            <xm:f>Blad2!$A$5:$A$19</xm:f>
          </x14:formula1>
          <xm:sqref>K13:Q13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F2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0" sqref="A20"/>
    </sheetView>
  </sheetViews>
  <sheetFormatPr defaultRowHeight="12.75"/>
  <cols>
    <col min="1" max="1" width="33.42578125" style="2" bestFit="1" customWidth="1"/>
    <col min="2" max="2" width="22.85546875" style="2" customWidth="1"/>
    <col min="3" max="7" width="32.42578125" style="2" customWidth="1"/>
    <col min="8" max="8" width="28.7109375" style="2" customWidth="1"/>
    <col min="9" max="9" width="40.28515625" style="2" customWidth="1"/>
    <col min="10" max="10" width="22" style="2" customWidth="1"/>
    <col min="11" max="11" width="32.28515625" style="2" customWidth="1"/>
    <col min="12" max="12" width="27.140625" style="2" customWidth="1"/>
    <col min="13" max="13" width="26.7109375" style="2" customWidth="1"/>
    <col min="14" max="14" width="26" style="10" customWidth="1"/>
    <col min="15" max="15" width="25.140625" style="2" customWidth="1"/>
    <col min="16" max="16" width="62.42578125" style="2" bestFit="1" customWidth="1"/>
    <col min="17" max="17" width="20.5703125" style="2" customWidth="1"/>
    <col min="18" max="18" width="32.28515625" style="2" customWidth="1"/>
    <col min="19" max="19" width="38.28515625" style="2" customWidth="1"/>
    <col min="20" max="20" width="38.42578125" style="2" customWidth="1"/>
    <col min="21" max="21" width="28.42578125" style="21" customWidth="1"/>
    <col min="22" max="23" width="37.85546875" style="2" customWidth="1"/>
    <col min="24" max="24" width="25.140625" style="2" customWidth="1"/>
    <col min="25" max="25" width="36.140625" style="2" customWidth="1"/>
    <col min="26" max="26" width="42.140625" style="2" customWidth="1"/>
    <col min="27" max="27" width="22.5703125" style="2" customWidth="1"/>
    <col min="28" max="28" width="42.140625" style="2" customWidth="1"/>
    <col min="29" max="29" width="10.28515625" style="2" customWidth="1"/>
    <col min="30" max="16384" width="9.140625" style="2"/>
  </cols>
  <sheetData>
    <row r="1" spans="1:32" ht="15">
      <c r="B1" s="5"/>
      <c r="C1" s="5"/>
      <c r="D1" s="5"/>
      <c r="E1" s="5"/>
      <c r="F1" s="5"/>
      <c r="G1" s="5"/>
      <c r="H1" s="5"/>
      <c r="I1" s="1"/>
      <c r="J1" s="1"/>
      <c r="N1" s="7"/>
    </row>
    <row r="2" spans="1:32" ht="15">
      <c r="A2" s="2">
        <v>1</v>
      </c>
      <c r="B2" s="6">
        <f>A2+1</f>
        <v>2</v>
      </c>
      <c r="C2" s="6">
        <f t="shared" ref="C2:AB2" si="0">B2+1</f>
        <v>3</v>
      </c>
      <c r="D2" s="6">
        <f t="shared" si="0"/>
        <v>4</v>
      </c>
      <c r="E2" s="6">
        <f t="shared" si="0"/>
        <v>5</v>
      </c>
      <c r="F2" s="6">
        <f t="shared" si="0"/>
        <v>6</v>
      </c>
      <c r="G2" s="6">
        <f t="shared" si="0"/>
        <v>7</v>
      </c>
      <c r="H2" s="6">
        <f t="shared" si="0"/>
        <v>8</v>
      </c>
      <c r="I2" s="6">
        <f t="shared" si="0"/>
        <v>9</v>
      </c>
      <c r="J2" s="6">
        <f t="shared" si="0"/>
        <v>10</v>
      </c>
      <c r="K2" s="6">
        <f t="shared" si="0"/>
        <v>11</v>
      </c>
      <c r="L2" s="6">
        <f t="shared" si="0"/>
        <v>12</v>
      </c>
      <c r="M2" s="6">
        <f t="shared" si="0"/>
        <v>13</v>
      </c>
      <c r="N2" s="6">
        <f t="shared" si="0"/>
        <v>14</v>
      </c>
      <c r="O2" s="6">
        <f t="shared" si="0"/>
        <v>15</v>
      </c>
      <c r="P2" s="6">
        <f t="shared" si="0"/>
        <v>16</v>
      </c>
      <c r="Q2" s="6">
        <f t="shared" si="0"/>
        <v>17</v>
      </c>
      <c r="R2" s="6">
        <f t="shared" si="0"/>
        <v>18</v>
      </c>
      <c r="S2" s="6">
        <f t="shared" si="0"/>
        <v>19</v>
      </c>
      <c r="T2" s="6">
        <f t="shared" si="0"/>
        <v>20</v>
      </c>
      <c r="U2" s="6">
        <f t="shared" si="0"/>
        <v>21</v>
      </c>
      <c r="V2" s="6">
        <f t="shared" si="0"/>
        <v>22</v>
      </c>
      <c r="W2" s="6">
        <f t="shared" si="0"/>
        <v>23</v>
      </c>
      <c r="X2" s="6">
        <f t="shared" si="0"/>
        <v>24</v>
      </c>
      <c r="Y2" s="6">
        <f t="shared" si="0"/>
        <v>25</v>
      </c>
      <c r="Z2" s="6">
        <f t="shared" si="0"/>
        <v>26</v>
      </c>
      <c r="AA2" s="6">
        <f t="shared" si="0"/>
        <v>27</v>
      </c>
      <c r="AB2" s="6">
        <f t="shared" si="0"/>
        <v>28</v>
      </c>
      <c r="AD2" s="6"/>
      <c r="AF2" s="6"/>
    </row>
    <row r="3" spans="1:32" ht="1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V3" s="8"/>
      <c r="W3" s="8"/>
      <c r="X3" s="8"/>
      <c r="Z3" s="63"/>
      <c r="AA3" s="63"/>
      <c r="AB3" s="63"/>
      <c r="AC3" s="63"/>
      <c r="AD3" s="63"/>
    </row>
    <row r="4" spans="1:32" ht="30">
      <c r="A4" s="3" t="s">
        <v>7</v>
      </c>
      <c r="B4" s="1" t="s">
        <v>6</v>
      </c>
      <c r="C4" s="1" t="s">
        <v>9</v>
      </c>
      <c r="D4" s="1" t="s">
        <v>40</v>
      </c>
      <c r="E4" s="1" t="s">
        <v>17</v>
      </c>
      <c r="F4" s="43" t="s">
        <v>28</v>
      </c>
      <c r="G4" s="43" t="s">
        <v>33</v>
      </c>
      <c r="H4" s="43" t="s">
        <v>22</v>
      </c>
      <c r="I4" s="43" t="s">
        <v>20</v>
      </c>
      <c r="J4" s="43" t="s">
        <v>23</v>
      </c>
      <c r="K4" s="43" t="s">
        <v>49</v>
      </c>
      <c r="L4" s="43" t="s">
        <v>8</v>
      </c>
      <c r="M4" s="43" t="s">
        <v>29</v>
      </c>
      <c r="N4" s="44" t="s">
        <v>30</v>
      </c>
      <c r="O4" s="43" t="s">
        <v>31</v>
      </c>
      <c r="P4" s="1" t="s">
        <v>10</v>
      </c>
      <c r="Q4" s="43" t="s">
        <v>61</v>
      </c>
      <c r="R4" s="1" t="s">
        <v>11</v>
      </c>
      <c r="S4" s="1" t="s">
        <v>50</v>
      </c>
      <c r="T4" s="1" t="s">
        <v>62</v>
      </c>
      <c r="U4" s="22" t="s">
        <v>63</v>
      </c>
      <c r="V4" s="43" t="s">
        <v>64</v>
      </c>
      <c r="W4" s="43" t="s">
        <v>66</v>
      </c>
      <c r="X4" s="43" t="s">
        <v>68</v>
      </c>
      <c r="Y4" s="9" t="s">
        <v>41</v>
      </c>
      <c r="Z4" s="3" t="s">
        <v>42</v>
      </c>
      <c r="AA4" s="6" t="s">
        <v>44</v>
      </c>
      <c r="AB4" s="6" t="s">
        <v>45</v>
      </c>
      <c r="AC4" s="6"/>
      <c r="AD4" s="6"/>
    </row>
    <row r="5" spans="1:32" ht="15">
      <c r="A5" s="3" t="s">
        <v>14</v>
      </c>
      <c r="B5" s="4"/>
      <c r="V5" s="3"/>
      <c r="W5" s="3"/>
      <c r="X5" s="3"/>
      <c r="Z5" s="3"/>
      <c r="AA5" s="6"/>
      <c r="AB5" s="6"/>
      <c r="AC5" s="6"/>
      <c r="AD5" s="6"/>
    </row>
    <row r="6" spans="1:32" ht="15">
      <c r="A6" t="s">
        <v>79</v>
      </c>
      <c r="B6" s="4" t="s">
        <v>90</v>
      </c>
      <c r="C6" t="s">
        <v>48</v>
      </c>
      <c r="D6" s="4" t="s">
        <v>18</v>
      </c>
      <c r="E6" s="4" t="s">
        <v>71</v>
      </c>
      <c r="F6" s="12" t="s">
        <v>46</v>
      </c>
      <c r="G6" s="4" t="s">
        <v>70</v>
      </c>
      <c r="H6" s="4" t="s">
        <v>1</v>
      </c>
      <c r="I6" s="4" t="s">
        <v>1</v>
      </c>
      <c r="J6" s="4" t="s">
        <v>1</v>
      </c>
      <c r="K6" s="11">
        <v>18</v>
      </c>
      <c r="L6" s="4" t="s">
        <v>1</v>
      </c>
      <c r="M6" s="4" t="s">
        <v>1</v>
      </c>
      <c r="N6" s="11">
        <v>99.2</v>
      </c>
      <c r="O6" s="4">
        <v>30</v>
      </c>
      <c r="P6" s="12" t="s">
        <v>12</v>
      </c>
      <c r="Q6" s="11">
        <v>18</v>
      </c>
      <c r="R6" s="12" t="s">
        <v>46</v>
      </c>
      <c r="S6" s="11" t="s">
        <v>52</v>
      </c>
      <c r="T6" s="12" t="s">
        <v>46</v>
      </c>
      <c r="U6" s="23" t="s">
        <v>1</v>
      </c>
      <c r="V6" s="4" t="s">
        <v>65</v>
      </c>
      <c r="W6" s="4" t="s">
        <v>67</v>
      </c>
      <c r="X6" s="4" t="s">
        <v>3</v>
      </c>
      <c r="Y6" s="4" t="s">
        <v>69</v>
      </c>
      <c r="Z6" s="12" t="s">
        <v>43</v>
      </c>
      <c r="AA6" s="12" t="s">
        <v>3</v>
      </c>
      <c r="AB6" s="4" t="s">
        <v>69</v>
      </c>
    </row>
    <row r="7" spans="1:32" ht="15">
      <c r="A7" t="s">
        <v>80</v>
      </c>
      <c r="B7" s="4" t="s">
        <v>90</v>
      </c>
      <c r="C7" t="s">
        <v>48</v>
      </c>
      <c r="D7" s="4" t="s">
        <v>18</v>
      </c>
      <c r="E7" s="4" t="s">
        <v>71</v>
      </c>
      <c r="F7" s="12" t="s">
        <v>46</v>
      </c>
      <c r="G7" s="4" t="s">
        <v>70</v>
      </c>
      <c r="H7" s="4" t="s">
        <v>1</v>
      </c>
      <c r="I7" s="4" t="s">
        <v>1</v>
      </c>
      <c r="J7" s="4" t="s">
        <v>1</v>
      </c>
      <c r="K7" s="11">
        <v>26</v>
      </c>
      <c r="L7" s="4" t="s">
        <v>1</v>
      </c>
      <c r="M7" s="4" t="s">
        <v>1</v>
      </c>
      <c r="N7" s="11">
        <v>97.5</v>
      </c>
      <c r="O7" s="4">
        <v>30</v>
      </c>
      <c r="P7" s="12" t="s">
        <v>12</v>
      </c>
      <c r="Q7" s="11">
        <v>26</v>
      </c>
      <c r="R7" s="12" t="s">
        <v>46</v>
      </c>
      <c r="S7" s="11" t="s">
        <v>52</v>
      </c>
      <c r="T7" s="12" t="s">
        <v>46</v>
      </c>
      <c r="U7" s="23" t="s">
        <v>1</v>
      </c>
      <c r="V7" s="4" t="s">
        <v>65</v>
      </c>
      <c r="W7" s="4" t="s">
        <v>67</v>
      </c>
      <c r="X7" s="4" t="s">
        <v>3</v>
      </c>
      <c r="Y7" s="4" t="s">
        <v>69</v>
      </c>
      <c r="Z7" s="12" t="s">
        <v>43</v>
      </c>
      <c r="AA7" s="12" t="s">
        <v>3</v>
      </c>
      <c r="AB7" s="4" t="s">
        <v>69</v>
      </c>
    </row>
    <row r="8" spans="1:32" ht="15">
      <c r="A8" t="s">
        <v>81</v>
      </c>
      <c r="B8" s="4" t="s">
        <v>90</v>
      </c>
      <c r="C8" t="s">
        <v>48</v>
      </c>
      <c r="D8" s="4" t="s">
        <v>18</v>
      </c>
      <c r="E8" s="4" t="s">
        <v>71</v>
      </c>
      <c r="F8" s="12" t="s">
        <v>46</v>
      </c>
      <c r="G8" s="4" t="s">
        <v>70</v>
      </c>
      <c r="H8" s="4" t="s">
        <v>1</v>
      </c>
      <c r="I8" s="4" t="s">
        <v>1</v>
      </c>
      <c r="J8" s="4" t="s">
        <v>1</v>
      </c>
      <c r="K8" s="11">
        <v>18</v>
      </c>
      <c r="L8" s="4" t="s">
        <v>1</v>
      </c>
      <c r="M8" s="4" t="s">
        <v>1</v>
      </c>
      <c r="N8" s="11">
        <v>97.7</v>
      </c>
      <c r="O8" s="4">
        <v>30</v>
      </c>
      <c r="P8" s="12" t="s">
        <v>12</v>
      </c>
      <c r="Q8" s="11">
        <v>18</v>
      </c>
      <c r="R8" s="12" t="s">
        <v>46</v>
      </c>
      <c r="S8" s="11" t="s">
        <v>52</v>
      </c>
      <c r="T8" s="12" t="s">
        <v>46</v>
      </c>
      <c r="U8" s="23" t="s">
        <v>1</v>
      </c>
      <c r="V8" s="4" t="s">
        <v>65</v>
      </c>
      <c r="W8" s="4" t="s">
        <v>67</v>
      </c>
      <c r="X8" s="4" t="s">
        <v>3</v>
      </c>
      <c r="Y8" s="4" t="s">
        <v>69</v>
      </c>
      <c r="Z8" s="12" t="s">
        <v>43</v>
      </c>
      <c r="AA8" s="12" t="s">
        <v>3</v>
      </c>
      <c r="AB8" s="4" t="s">
        <v>69</v>
      </c>
    </row>
    <row r="9" spans="1:32" ht="15">
      <c r="A9" t="s">
        <v>82</v>
      </c>
      <c r="B9" s="4" t="s">
        <v>90</v>
      </c>
      <c r="C9" t="s">
        <v>48</v>
      </c>
      <c r="D9" s="4" t="s">
        <v>18</v>
      </c>
      <c r="E9" s="4" t="s">
        <v>71</v>
      </c>
      <c r="F9" s="12" t="s">
        <v>46</v>
      </c>
      <c r="G9" s="4" t="s">
        <v>70</v>
      </c>
      <c r="H9" s="4" t="s">
        <v>1</v>
      </c>
      <c r="I9" s="4" t="s">
        <v>1</v>
      </c>
      <c r="J9" s="4" t="s">
        <v>1</v>
      </c>
      <c r="K9" s="11">
        <v>22</v>
      </c>
      <c r="L9" s="4" t="s">
        <v>1</v>
      </c>
      <c r="M9" s="4" t="s">
        <v>1</v>
      </c>
      <c r="N9" s="11">
        <v>97.5</v>
      </c>
      <c r="O9" s="4">
        <v>30</v>
      </c>
      <c r="P9" s="12" t="s">
        <v>12</v>
      </c>
      <c r="Q9" s="11">
        <v>22</v>
      </c>
      <c r="R9" s="12" t="s">
        <v>46</v>
      </c>
      <c r="S9" s="11" t="s">
        <v>52</v>
      </c>
      <c r="T9" s="12" t="s">
        <v>46</v>
      </c>
      <c r="U9" s="23" t="s">
        <v>1</v>
      </c>
      <c r="V9" s="4" t="s">
        <v>65</v>
      </c>
      <c r="W9" s="4" t="s">
        <v>67</v>
      </c>
      <c r="X9" s="4" t="s">
        <v>3</v>
      </c>
      <c r="Y9" s="4" t="s">
        <v>69</v>
      </c>
      <c r="Z9" s="12" t="s">
        <v>43</v>
      </c>
      <c r="AA9" s="12" t="s">
        <v>3</v>
      </c>
      <c r="AB9" s="4" t="s">
        <v>69</v>
      </c>
    </row>
    <row r="10" spans="1:32" ht="15">
      <c r="A10" t="s">
        <v>83</v>
      </c>
      <c r="B10" s="4" t="s">
        <v>90</v>
      </c>
      <c r="C10" t="s">
        <v>48</v>
      </c>
      <c r="D10" s="4" t="s">
        <v>18</v>
      </c>
      <c r="E10" s="4" t="s">
        <v>71</v>
      </c>
      <c r="F10" s="12" t="s">
        <v>46</v>
      </c>
      <c r="G10" s="4" t="s">
        <v>70</v>
      </c>
      <c r="H10" s="4" t="s">
        <v>1</v>
      </c>
      <c r="I10" s="4" t="s">
        <v>1</v>
      </c>
      <c r="J10" s="4" t="s">
        <v>1</v>
      </c>
      <c r="K10" s="11">
        <v>29</v>
      </c>
      <c r="L10" s="4" t="s">
        <v>1</v>
      </c>
      <c r="M10" s="4" t="s">
        <v>1</v>
      </c>
      <c r="N10" s="11">
        <v>96.7</v>
      </c>
      <c r="O10" s="4">
        <v>30</v>
      </c>
      <c r="P10" s="12" t="s">
        <v>12</v>
      </c>
      <c r="Q10" s="11">
        <v>29</v>
      </c>
      <c r="R10" s="12" t="s">
        <v>46</v>
      </c>
      <c r="S10" s="11" t="s">
        <v>52</v>
      </c>
      <c r="T10" s="12" t="s">
        <v>46</v>
      </c>
      <c r="U10" s="23" t="s">
        <v>1</v>
      </c>
      <c r="V10" s="4" t="s">
        <v>65</v>
      </c>
      <c r="W10" s="4" t="s">
        <v>67</v>
      </c>
      <c r="X10" s="4" t="s">
        <v>3</v>
      </c>
      <c r="Y10" s="4" t="s">
        <v>69</v>
      </c>
      <c r="Z10" s="12" t="s">
        <v>43</v>
      </c>
      <c r="AA10" s="12" t="s">
        <v>3</v>
      </c>
      <c r="AB10" s="4" t="s">
        <v>69</v>
      </c>
    </row>
    <row r="11" spans="1:32" ht="15">
      <c r="A11" t="s">
        <v>84</v>
      </c>
      <c r="B11" s="4" t="s">
        <v>90</v>
      </c>
      <c r="C11" t="s">
        <v>48</v>
      </c>
      <c r="D11" s="4" t="s">
        <v>18</v>
      </c>
      <c r="E11" s="4" t="s">
        <v>71</v>
      </c>
      <c r="F11" s="12" t="s">
        <v>46</v>
      </c>
      <c r="G11" s="4" t="s">
        <v>70</v>
      </c>
      <c r="H11" s="4" t="s">
        <v>1</v>
      </c>
      <c r="I11" s="4" t="s">
        <v>1</v>
      </c>
      <c r="J11" s="4" t="s">
        <v>1</v>
      </c>
      <c r="K11" s="11">
        <v>35</v>
      </c>
      <c r="L11" s="4" t="s">
        <v>1</v>
      </c>
      <c r="M11" s="4" t="s">
        <v>1</v>
      </c>
      <c r="N11" s="11">
        <v>96.6</v>
      </c>
      <c r="O11" s="4">
        <v>30</v>
      </c>
      <c r="P11" s="12" t="s">
        <v>12</v>
      </c>
      <c r="Q11" s="11">
        <v>35</v>
      </c>
      <c r="R11" s="12" t="s">
        <v>46</v>
      </c>
      <c r="S11" s="11" t="s">
        <v>52</v>
      </c>
      <c r="T11" s="12" t="s">
        <v>46</v>
      </c>
      <c r="U11" s="23" t="s">
        <v>1</v>
      </c>
      <c r="V11" s="4" t="s">
        <v>65</v>
      </c>
      <c r="W11" s="4" t="s">
        <v>67</v>
      </c>
      <c r="X11" s="4" t="s">
        <v>3</v>
      </c>
      <c r="Y11" s="4" t="s">
        <v>69</v>
      </c>
      <c r="Z11" s="12" t="s">
        <v>43</v>
      </c>
      <c r="AA11" s="12" t="s">
        <v>3</v>
      </c>
      <c r="AB11" s="4" t="s">
        <v>69</v>
      </c>
    </row>
    <row r="12" spans="1:32" ht="15">
      <c r="A12" t="s">
        <v>85</v>
      </c>
      <c r="B12" s="4" t="s">
        <v>90</v>
      </c>
      <c r="C12" t="s">
        <v>48</v>
      </c>
      <c r="D12" s="4" t="s">
        <v>18</v>
      </c>
      <c r="E12" s="4" t="s">
        <v>71</v>
      </c>
      <c r="F12" s="12" t="s">
        <v>46</v>
      </c>
      <c r="G12" s="4" t="s">
        <v>70</v>
      </c>
      <c r="H12" s="4" t="s">
        <v>1</v>
      </c>
      <c r="I12" s="4" t="s">
        <v>1</v>
      </c>
      <c r="J12" s="4" t="s">
        <v>1</v>
      </c>
      <c r="K12" s="11">
        <v>47</v>
      </c>
      <c r="L12" s="4" t="s">
        <v>1</v>
      </c>
      <c r="M12" s="4" t="s">
        <v>1</v>
      </c>
      <c r="N12" s="11">
        <v>95.5</v>
      </c>
      <c r="O12" s="4">
        <v>30</v>
      </c>
      <c r="P12" s="12" t="s">
        <v>12</v>
      </c>
      <c r="Q12" s="11">
        <v>47</v>
      </c>
      <c r="R12" s="12" t="s">
        <v>46</v>
      </c>
      <c r="S12" s="11" t="s">
        <v>52</v>
      </c>
      <c r="T12" s="12" t="s">
        <v>46</v>
      </c>
      <c r="U12" s="23" t="s">
        <v>1</v>
      </c>
      <c r="V12" s="4" t="s">
        <v>65</v>
      </c>
      <c r="W12" s="4" t="s">
        <v>67</v>
      </c>
      <c r="X12" s="4" t="s">
        <v>3</v>
      </c>
      <c r="Y12" s="4" t="s">
        <v>69</v>
      </c>
      <c r="Z12" s="12" t="s">
        <v>43</v>
      </c>
      <c r="AA12" s="12" t="s">
        <v>3</v>
      </c>
      <c r="AB12" s="4" t="s">
        <v>69</v>
      </c>
    </row>
    <row r="13" spans="1:32" ht="15">
      <c r="A13" t="s">
        <v>86</v>
      </c>
      <c r="B13" s="4" t="s">
        <v>90</v>
      </c>
      <c r="C13" t="s">
        <v>48</v>
      </c>
      <c r="D13" s="4" t="s">
        <v>18</v>
      </c>
      <c r="E13" s="4" t="s">
        <v>71</v>
      </c>
      <c r="F13" s="12" t="s">
        <v>46</v>
      </c>
      <c r="G13" s="4" t="s">
        <v>70</v>
      </c>
      <c r="H13" s="4" t="s">
        <v>1</v>
      </c>
      <c r="I13" s="4" t="s">
        <v>1</v>
      </c>
      <c r="J13" s="4" t="s">
        <v>1</v>
      </c>
      <c r="K13" s="11">
        <v>25</v>
      </c>
      <c r="L13" s="4" t="s">
        <v>1</v>
      </c>
      <c r="M13" s="4" t="s">
        <v>1</v>
      </c>
      <c r="N13" s="11">
        <v>96.9</v>
      </c>
      <c r="O13" s="4">
        <v>30</v>
      </c>
      <c r="P13" s="12" t="s">
        <v>12</v>
      </c>
      <c r="Q13" s="11">
        <v>25</v>
      </c>
      <c r="R13" s="12" t="s">
        <v>46</v>
      </c>
      <c r="S13" s="11" t="s">
        <v>52</v>
      </c>
      <c r="T13" s="12" t="s">
        <v>46</v>
      </c>
      <c r="U13" s="23" t="s">
        <v>1</v>
      </c>
      <c r="V13" s="4" t="s">
        <v>65</v>
      </c>
      <c r="W13" s="4" t="s">
        <v>67</v>
      </c>
      <c r="X13" s="4" t="s">
        <v>3</v>
      </c>
      <c r="Y13" s="4" t="s">
        <v>69</v>
      </c>
      <c r="Z13" s="12" t="s">
        <v>43</v>
      </c>
      <c r="AA13" s="12" t="s">
        <v>3</v>
      </c>
      <c r="AB13" s="4" t="s">
        <v>69</v>
      </c>
    </row>
    <row r="14" spans="1:32" ht="15">
      <c r="A14" t="s">
        <v>87</v>
      </c>
      <c r="B14" s="4" t="s">
        <v>90</v>
      </c>
      <c r="C14" t="s">
        <v>48</v>
      </c>
      <c r="D14" s="4" t="s">
        <v>18</v>
      </c>
      <c r="E14" s="4" t="s">
        <v>71</v>
      </c>
      <c r="F14" s="12" t="s">
        <v>46</v>
      </c>
      <c r="G14" s="4" t="s">
        <v>70</v>
      </c>
      <c r="H14" s="4" t="s">
        <v>1</v>
      </c>
      <c r="I14" s="4" t="s">
        <v>1</v>
      </c>
      <c r="J14" s="4" t="s">
        <v>1</v>
      </c>
      <c r="K14" s="11">
        <v>32</v>
      </c>
      <c r="L14" s="4" t="s">
        <v>1</v>
      </c>
      <c r="M14" s="4" t="s">
        <v>1</v>
      </c>
      <c r="N14" s="11">
        <v>96.5</v>
      </c>
      <c r="O14" s="4">
        <v>30</v>
      </c>
      <c r="P14" s="12" t="s">
        <v>12</v>
      </c>
      <c r="Q14" s="11">
        <v>32</v>
      </c>
      <c r="R14" s="12" t="s">
        <v>46</v>
      </c>
      <c r="S14" s="11" t="s">
        <v>52</v>
      </c>
      <c r="T14" s="12" t="s">
        <v>46</v>
      </c>
      <c r="U14" s="23" t="s">
        <v>1</v>
      </c>
      <c r="V14" s="4" t="s">
        <v>65</v>
      </c>
      <c r="W14" s="4" t="s">
        <v>67</v>
      </c>
      <c r="X14" s="4" t="s">
        <v>3</v>
      </c>
      <c r="Y14" s="4" t="s">
        <v>69</v>
      </c>
      <c r="Z14" s="12" t="s">
        <v>43</v>
      </c>
      <c r="AA14" s="12" t="s">
        <v>3</v>
      </c>
      <c r="AB14" s="4" t="s">
        <v>69</v>
      </c>
    </row>
    <row r="15" spans="1:32" ht="15">
      <c r="A15" t="s">
        <v>88</v>
      </c>
      <c r="B15" s="4" t="s">
        <v>90</v>
      </c>
      <c r="C15" t="s">
        <v>48</v>
      </c>
      <c r="D15" s="4" t="s">
        <v>18</v>
      </c>
      <c r="E15" s="4" t="s">
        <v>71</v>
      </c>
      <c r="F15" s="12" t="s">
        <v>46</v>
      </c>
      <c r="G15" s="4" t="s">
        <v>70</v>
      </c>
      <c r="H15" s="4" t="s">
        <v>1</v>
      </c>
      <c r="I15" s="4" t="s">
        <v>1</v>
      </c>
      <c r="J15" s="4" t="s">
        <v>1</v>
      </c>
      <c r="K15" s="11">
        <v>25</v>
      </c>
      <c r="L15" s="4" t="s">
        <v>1</v>
      </c>
      <c r="M15" s="4" t="s">
        <v>1</v>
      </c>
      <c r="N15" s="12">
        <v>96.9</v>
      </c>
      <c r="O15" s="4">
        <v>30</v>
      </c>
      <c r="P15" s="12" t="s">
        <v>12</v>
      </c>
      <c r="Q15" s="11">
        <v>25</v>
      </c>
      <c r="R15" s="12" t="s">
        <v>46</v>
      </c>
      <c r="S15" s="11" t="s">
        <v>52</v>
      </c>
      <c r="T15" s="12" t="s">
        <v>46</v>
      </c>
      <c r="U15" s="23" t="s">
        <v>1</v>
      </c>
      <c r="V15" s="4" t="s">
        <v>65</v>
      </c>
      <c r="W15" s="4" t="s">
        <v>67</v>
      </c>
      <c r="X15" s="4" t="s">
        <v>3</v>
      </c>
      <c r="Y15" s="4" t="s">
        <v>69</v>
      </c>
      <c r="Z15" s="12" t="s">
        <v>43</v>
      </c>
      <c r="AA15" s="12" t="s">
        <v>3</v>
      </c>
      <c r="AB15" s="4" t="s">
        <v>69</v>
      </c>
    </row>
    <row r="16" spans="1:32" ht="15">
      <c r="A16" t="s">
        <v>89</v>
      </c>
      <c r="B16" s="4" t="s">
        <v>90</v>
      </c>
      <c r="C16" t="s">
        <v>48</v>
      </c>
      <c r="D16" s="4" t="s">
        <v>18</v>
      </c>
      <c r="E16" s="4" t="s">
        <v>71</v>
      </c>
      <c r="F16" s="12" t="s">
        <v>46</v>
      </c>
      <c r="G16" s="4" t="s">
        <v>70</v>
      </c>
      <c r="H16" s="4" t="s">
        <v>1</v>
      </c>
      <c r="I16" s="4" t="s">
        <v>1</v>
      </c>
      <c r="J16" s="4" t="s">
        <v>1</v>
      </c>
      <c r="K16" s="11">
        <v>32</v>
      </c>
      <c r="L16" s="4" t="s">
        <v>1</v>
      </c>
      <c r="M16" s="4" t="s">
        <v>1</v>
      </c>
      <c r="N16" s="12">
        <v>96.5</v>
      </c>
      <c r="O16" s="4">
        <v>30</v>
      </c>
      <c r="P16" s="12" t="s">
        <v>12</v>
      </c>
      <c r="Q16" s="11">
        <v>32</v>
      </c>
      <c r="R16" s="12" t="s">
        <v>46</v>
      </c>
      <c r="S16" s="11" t="s">
        <v>52</v>
      </c>
      <c r="T16" s="12" t="s">
        <v>46</v>
      </c>
      <c r="U16" s="23" t="s">
        <v>1</v>
      </c>
      <c r="V16" s="4" t="s">
        <v>65</v>
      </c>
      <c r="W16" s="4" t="s">
        <v>67</v>
      </c>
      <c r="X16" s="4" t="s">
        <v>3</v>
      </c>
      <c r="Y16" s="4" t="s">
        <v>69</v>
      </c>
      <c r="Z16" s="12" t="s">
        <v>43</v>
      </c>
      <c r="AA16" s="12" t="s">
        <v>3</v>
      </c>
      <c r="AB16" s="4" t="s">
        <v>69</v>
      </c>
    </row>
    <row r="17" spans="1:28" ht="15">
      <c r="A17"/>
      <c r="B17" s="4"/>
      <c r="C17"/>
      <c r="D17" s="4"/>
      <c r="E17" s="4"/>
      <c r="F17" s="12"/>
      <c r="G17" s="4"/>
      <c r="H17" s="4"/>
      <c r="I17" s="4"/>
      <c r="J17" s="4"/>
      <c r="K17" s="11"/>
      <c r="L17" s="4"/>
      <c r="M17" s="4"/>
      <c r="N17" s="11"/>
      <c r="O17" s="4"/>
      <c r="P17" s="12"/>
      <c r="Q17" s="11"/>
      <c r="R17" s="12"/>
      <c r="S17" s="11"/>
      <c r="T17" s="12"/>
      <c r="U17" s="23"/>
      <c r="V17" s="4"/>
      <c r="W17" s="4"/>
      <c r="X17" s="4"/>
      <c r="Y17" s="4"/>
      <c r="Z17" s="12"/>
      <c r="AA17" s="12"/>
      <c r="AB17" s="4"/>
    </row>
    <row r="18" spans="1:28" ht="15">
      <c r="A18"/>
      <c r="B18" s="4"/>
      <c r="C18"/>
      <c r="D18" s="4"/>
      <c r="E18" s="4"/>
      <c r="F18" s="12"/>
      <c r="G18" s="4"/>
      <c r="H18" s="4"/>
      <c r="I18" s="4"/>
      <c r="J18" s="4"/>
      <c r="K18" s="11"/>
      <c r="L18" s="4"/>
      <c r="M18" s="4"/>
      <c r="N18" s="12"/>
      <c r="O18" s="4"/>
      <c r="P18" s="12"/>
      <c r="Q18" s="11"/>
      <c r="R18" s="12"/>
      <c r="S18" s="11"/>
      <c r="T18" s="12"/>
      <c r="U18" s="23"/>
      <c r="V18" s="4"/>
      <c r="W18" s="4"/>
      <c r="X18" s="4"/>
      <c r="Y18" s="4"/>
      <c r="Z18" s="12"/>
      <c r="AA18" s="12"/>
      <c r="AB18" s="4"/>
    </row>
    <row r="19" spans="1:28" ht="15">
      <c r="A19"/>
      <c r="B19" s="4"/>
      <c r="C19"/>
      <c r="D19" s="4"/>
      <c r="E19" s="4"/>
      <c r="F19" s="12"/>
      <c r="G19" s="4"/>
      <c r="H19" s="4"/>
      <c r="I19" s="4"/>
      <c r="J19" s="4"/>
      <c r="K19" s="12"/>
      <c r="L19" s="4"/>
      <c r="M19" s="4"/>
      <c r="N19" s="12"/>
      <c r="O19" s="4"/>
      <c r="P19" s="12"/>
      <c r="Q19" s="12"/>
      <c r="R19" s="12"/>
      <c r="S19" s="11"/>
      <c r="T19" s="12"/>
      <c r="U19" s="23"/>
      <c r="V19" s="4"/>
      <c r="W19" s="4"/>
      <c r="X19" s="4"/>
      <c r="Y19" s="4"/>
      <c r="Z19" s="12"/>
      <c r="AA19" s="12"/>
      <c r="AB19" s="4"/>
    </row>
    <row r="20" spans="1:28" ht="15">
      <c r="A20"/>
      <c r="B20" s="4"/>
      <c r="C20"/>
      <c r="D20" s="4"/>
      <c r="E20" s="4"/>
      <c r="F20" s="12"/>
      <c r="G20" s="4"/>
      <c r="H20" s="4"/>
      <c r="I20" s="4"/>
      <c r="J20" s="4"/>
      <c r="K20" s="12"/>
      <c r="L20" s="4"/>
      <c r="M20" s="4"/>
      <c r="N20" s="12"/>
      <c r="O20" s="4"/>
      <c r="P20" s="12"/>
      <c r="Q20" s="12"/>
      <c r="R20" s="12"/>
      <c r="S20" s="11"/>
      <c r="T20" s="12"/>
      <c r="U20" s="23"/>
      <c r="V20" s="4"/>
      <c r="W20" s="4"/>
      <c r="X20" s="4"/>
      <c r="Y20" s="4"/>
      <c r="Z20" s="12"/>
      <c r="AA20" s="12"/>
      <c r="AB20" s="4"/>
    </row>
    <row r="21" spans="1:28" ht="15">
      <c r="A21"/>
      <c r="B21" s="4"/>
      <c r="C21"/>
      <c r="D21" s="4"/>
      <c r="E21" s="4"/>
      <c r="F21" s="12"/>
      <c r="G21" s="4"/>
      <c r="H21" s="4"/>
      <c r="I21" s="4"/>
      <c r="J21" s="4"/>
      <c r="K21" s="12"/>
      <c r="L21" s="4"/>
      <c r="M21" s="4"/>
      <c r="N21" s="12"/>
      <c r="O21" s="4"/>
      <c r="P21" s="12"/>
      <c r="Q21" s="12"/>
      <c r="R21" s="12"/>
      <c r="S21" s="11"/>
      <c r="T21" s="12"/>
      <c r="U21" s="23"/>
      <c r="V21" s="4"/>
      <c r="W21" s="4"/>
      <c r="X21" s="4"/>
      <c r="Y21" s="4"/>
      <c r="Z21" s="12"/>
      <c r="AA21" s="12"/>
      <c r="AB21" s="4"/>
    </row>
    <row r="22" spans="1:28" ht="15">
      <c r="B22" s="4"/>
      <c r="C22"/>
      <c r="E22" s="4"/>
      <c r="F22" s="12"/>
      <c r="G22" s="4"/>
      <c r="H22" s="4"/>
      <c r="I22" s="4"/>
      <c r="J22" s="4"/>
      <c r="L22" s="4"/>
      <c r="M22" s="4"/>
      <c r="O22" s="4"/>
      <c r="P22" s="12"/>
      <c r="R22" s="12"/>
      <c r="S22" s="11"/>
      <c r="T22" s="12"/>
      <c r="U22" s="23"/>
      <c r="V22" s="4"/>
      <c r="W22" s="4"/>
      <c r="X22" s="4"/>
      <c r="Y22" s="4"/>
      <c r="Z22" s="12"/>
      <c r="AA22" s="12"/>
      <c r="AB22" s="4"/>
    </row>
    <row r="23" spans="1:28" ht="15">
      <c r="B23" s="4"/>
      <c r="C23"/>
      <c r="E23" s="4"/>
      <c r="F23" s="12"/>
      <c r="G23" s="4"/>
      <c r="H23" s="4"/>
      <c r="I23" s="4"/>
      <c r="J23" s="4"/>
      <c r="L23" s="4"/>
      <c r="M23" s="4"/>
      <c r="O23" s="4"/>
      <c r="P23" s="12"/>
      <c r="R23" s="12"/>
      <c r="S23" s="11"/>
      <c r="T23" s="12"/>
      <c r="U23" s="23"/>
      <c r="V23" s="4"/>
      <c r="W23" s="4"/>
      <c r="X23" s="4"/>
      <c r="Y23" s="4"/>
      <c r="Z23" s="12"/>
      <c r="AA23" s="12"/>
      <c r="AB23" s="4"/>
    </row>
    <row r="24" spans="1:28" ht="15">
      <c r="B24" s="4"/>
      <c r="C24"/>
      <c r="E24" s="4"/>
      <c r="F24" s="12"/>
      <c r="G24" s="4"/>
      <c r="H24" s="4"/>
      <c r="I24" s="4"/>
      <c r="J24" s="4"/>
      <c r="L24" s="4"/>
      <c r="M24" s="4"/>
      <c r="O24" s="4"/>
      <c r="P24" s="12"/>
      <c r="R24" s="12"/>
      <c r="S24" s="11"/>
      <c r="T24" s="12"/>
      <c r="U24" s="23"/>
      <c r="V24" s="4"/>
      <c r="W24" s="4"/>
      <c r="X24" s="4"/>
      <c r="Y24" s="4"/>
      <c r="Z24" s="12"/>
      <c r="AA24" s="12"/>
      <c r="AB24" s="4"/>
    </row>
    <row r="25" spans="1:28" ht="15">
      <c r="B25" s="4"/>
      <c r="C25"/>
      <c r="E25" s="4"/>
      <c r="F25" s="12"/>
      <c r="G25" s="4"/>
      <c r="H25" s="4"/>
      <c r="I25" s="4"/>
      <c r="J25" s="4"/>
      <c r="L25" s="4"/>
      <c r="M25" s="4"/>
      <c r="O25" s="4"/>
      <c r="P25" s="12"/>
      <c r="R25" s="12"/>
      <c r="S25" s="11"/>
      <c r="T25" s="12"/>
      <c r="U25" s="23"/>
      <c r="V25" s="4"/>
      <c r="W25" s="4"/>
      <c r="X25" s="4"/>
      <c r="Y25" s="4"/>
      <c r="Z25" s="12"/>
      <c r="AA25" s="12"/>
      <c r="AB25" s="4"/>
    </row>
    <row r="26" spans="1:28" ht="15">
      <c r="B26" s="4"/>
      <c r="C26"/>
      <c r="E26" s="4"/>
      <c r="F26" s="12"/>
      <c r="G26" s="4"/>
      <c r="H26" s="4"/>
      <c r="I26" s="4"/>
      <c r="J26" s="4"/>
      <c r="L26" s="4"/>
      <c r="M26" s="4"/>
      <c r="O26" s="4"/>
      <c r="P26" s="12"/>
      <c r="R26" s="12"/>
      <c r="S26" s="11"/>
      <c r="T26" s="12"/>
      <c r="U26" s="23"/>
      <c r="V26" s="4"/>
      <c r="W26" s="4"/>
      <c r="X26" s="4"/>
      <c r="Y26" s="4"/>
      <c r="Z26" s="12"/>
      <c r="AA26" s="12"/>
      <c r="AB26" s="4"/>
    </row>
  </sheetData>
  <mergeCells count="3">
    <mergeCell ref="B3:O3"/>
    <mergeCell ref="P3:T3"/>
    <mergeCell ref="Z3:A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2019-04-03T11:08:08Z</cp:lastPrinted>
  <dcterms:created xsi:type="dcterms:W3CDTF">2018-04-13T09:50:30Z</dcterms:created>
  <dcterms:modified xsi:type="dcterms:W3CDTF">2021-06-11T07:38:12Z</dcterms:modified>
</cp:coreProperties>
</file>