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ustomProperty4.bin" ContentType="application/vnd.openxmlformats-officedocument.spreadsheetml.customProperty"/>
  <Override PartName="/xl/drawings/drawing4.xml" ContentType="application/vnd.openxmlformats-officedocument.drawing+xml"/>
  <Override PartName="/xl/customProperty5.bin" ContentType="application/vnd.openxmlformats-officedocument.spreadsheetml.customProperty"/>
  <Override PartName="/xl/drawings/drawing5.xml" ContentType="application/vnd.openxmlformats-officedocument.drawing+xml"/>
  <Override PartName="/xl/customProperty6.bin" ContentType="application/vnd.openxmlformats-officedocument.spreadsheetml.customProperty"/>
  <Override PartName="/xl/drawings/drawing6.xml" ContentType="application/vnd.openxmlformats-officedocument.drawing+xml"/>
  <Override PartName="/xl/customProperty7.bin" ContentType="application/vnd.openxmlformats-officedocument.spreadsheetml.customProperty"/>
  <Override PartName="/xl/drawings/drawing7.xml" ContentType="application/vnd.openxmlformats-officedocument.drawing+xml"/>
  <Override PartName="/xl/customProperty8.bin" ContentType="application/vnd.openxmlformats-officedocument.spreadsheetml.customProperty"/>
  <Override PartName="/xl/drawings/drawing8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BVA1MI\Desktop\"/>
    </mc:Choice>
  </mc:AlternateContent>
  <xr:revisionPtr revIDLastSave="0" documentId="13_ncr:1_{BA491AC7-BE30-4952-A1A1-5FAA7F321C0D}" xr6:coauthVersionLast="47" xr6:coauthVersionMax="47" xr10:uidLastSave="{00000000-0000-0000-0000-000000000000}"/>
  <workbookProtection workbookAlgorithmName="SHA-512" workbookHashValue="Fvn0nnilLbP/4TYGEDZdp18I/Z8azacNwPQ0PTLrj6sAs6PLTAPfi8pTG05rbVcDV8/GkVMSXVBpRZVXUwjmFg==" workbookSaltValue="ecX3dJUb3Suv5/GEcmrYIQ==" workbookSpinCount="100000" lockStructure="1"/>
  <bookViews>
    <workbookView xWindow="-120" yWindow="-120" windowWidth="29040" windowHeight="15840" xr2:uid="{2EB513B0-B29E-479E-A979-CDCB13D1EA5A}"/>
  </bookViews>
  <sheets>
    <sheet name="INDICE" sheetId="1" r:id="rId1"/>
    <sheet name="Ibridi" sheetId="2" r:id="rId2"/>
    <sheet name="Pompe di calore" sheetId="3" r:id="rId3"/>
    <sheet name="Scalda acqua in PDC" sheetId="5" r:id="rId4"/>
    <sheet name="Solare termico" sheetId="4" r:id="rId5"/>
    <sheet name="Pompe di calore media potenza" sheetId="8" r:id="rId6"/>
    <sheet name="Climatizzatori" sheetId="6" r:id="rId7"/>
    <sheet name="Service" sheetId="7" state="hidden" r:id="rId8"/>
  </sheets>
  <definedNames>
    <definedName name="_xlnm._FilterDatabase" localSheetId="7" hidden="1">Service!$A$3:$EE$12</definedName>
    <definedName name="Caldaie">Service!$AP$4:$AP$62</definedName>
    <definedName name="CALDAIE_CT">Service!$CS$4:$CS$55</definedName>
    <definedName name="Clima">Service!$DF$4:$DF$341</definedName>
    <definedName name="Collettori">Service!$E$4:$E$9</definedName>
    <definedName name="CS2000AWF_10_RS">Service!$BY$6:$BY$42</definedName>
    <definedName name="CS2000AWF_12_RS">Service!$BZ$6:$BZ$13</definedName>
    <definedName name="CS2000AWF_12_RT">Service!$CA$6:$CA$13</definedName>
    <definedName name="CS2000AWF_14_RS">Service!$CB$6:$CB$10</definedName>
    <definedName name="CS2000AWF_14_RT">Service!$CC$6:$CC$10</definedName>
    <definedName name="CS2000AWF_16_RS">Service!$CD$6:$CD$7</definedName>
    <definedName name="CS2000AWF_16_RT">Service!$CE$6:$CE$7</definedName>
    <definedName name="CS2000AWF_4_RS">Service!$BV$6:$BV$48</definedName>
    <definedName name="CS2000AWF_6_RS">Service!$BW$6:$BW$47</definedName>
    <definedName name="CS2000AWF_8_RS">Service!$BX$6:$BX$42</definedName>
    <definedName name="CS3000_11s">Service!$BA$6:$BA$8</definedName>
    <definedName name="CS3000_11t">Service!$BB$6:$BB$8</definedName>
    <definedName name="CS3000_13s">Service!$BC$6:$BC$7</definedName>
    <definedName name="CS3000_13t">Service!$BD$6:$BD$7</definedName>
    <definedName name="CS3000_15s">Service!$BE$6:$BE$7</definedName>
    <definedName name="CS3000_15t">Service!$BF$6</definedName>
    <definedName name="CS3000_4">Service!$AX$6:$AX$57</definedName>
    <definedName name="CS3000_6">Service!$AY$6:$AY$57</definedName>
    <definedName name="CS3000_8">Service!$AZ$6:$AZ$57</definedName>
    <definedName name="CS3000AWP">Service!$DX$4:$DX$7</definedName>
    <definedName name="CS3400iAWS_10_ORBS">Service!$BU$6:$BU$57</definedName>
    <definedName name="CS7000_13s">Service!$BG$6:$BG$57</definedName>
    <definedName name="CS7000_13t">Service!$BH$6:$BH$57</definedName>
    <definedName name="CS7000_17t">Service!$BI$6:$BI$16</definedName>
    <definedName name="CS7001_5">Service!$BJ$6:$BJ$64</definedName>
    <definedName name="CS7001_7">Service!$BK$6:$BK$64</definedName>
    <definedName name="CS7001_9">Service!$BL$6:$BL$57</definedName>
    <definedName name="CSH3000iAW_4_ORS">Service!$BP$6:$BP$57</definedName>
    <definedName name="CSH3000iAW_6_ORS">Service!$BQ$6:$BQ$57</definedName>
    <definedName name="CSH3400iAW_4_ORS">Service!$BR$6:$BR$58</definedName>
    <definedName name="CSH3400iAW_6_ORS">Service!$BS$6:$BS$58</definedName>
    <definedName name="CSH3400iAW_8_ORS">Service!$BT$6:$BT$57</definedName>
    <definedName name="CSH7000_5">Service!$BM$6:$BM$64</definedName>
    <definedName name="CSH7000_7">Service!$BN$6:$BN$64</definedName>
    <definedName name="CSH7000_9">Service!$BO$6:$BO$57</definedName>
    <definedName name="Factory_made">Service!$E$10:$E$12</definedName>
    <definedName name="large">Service!$DF$323:$DF$341</definedName>
    <definedName name="mono">Service!$DF$4:$DF$30</definedName>
    <definedName name="multix">Service!$DF$31:$DF$322</definedName>
    <definedName name="PDC">Service!$N$4:$N$112</definedName>
    <definedName name="pdc_h2o">Service!$CH$4:$CH$17</definedName>
    <definedName name="pdc_ibride">Service!$AL$4:$AL$40</definedName>
    <definedName name="zona_climatica">Service!$X$2:$X$7</definedName>
  </definedNames>
  <calcPr calcId="191028" concurrentManualCount="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M35" i="7" l="1"/>
  <c r="O32" i="6"/>
  <c r="DQ6" i="7"/>
  <c r="DQ4" i="7"/>
  <c r="O19" i="6"/>
  <c r="DN6" i="7"/>
  <c r="DN5" i="7"/>
  <c r="DN4" i="7"/>
  <c r="DK6" i="7"/>
  <c r="DK5" i="7"/>
  <c r="DK4" i="7"/>
  <c r="O8" i="6"/>
  <c r="O7" i="6"/>
  <c r="CK4" i="7"/>
  <c r="CM4" i="7" s="1"/>
  <c r="J6" i="3"/>
  <c r="V3" i="7"/>
  <c r="V4" i="7"/>
  <c r="J5" i="5"/>
  <c r="A39" i="8"/>
  <c r="AQ4" i="7"/>
  <c r="AN4" i="7"/>
  <c r="K6" i="2" s="1"/>
  <c r="AN5" i="7"/>
  <c r="AN6" i="7"/>
  <c r="AN7" i="7"/>
  <c r="AN8" i="7"/>
  <c r="AN9" i="7"/>
  <c r="AN10" i="7"/>
  <c r="AN11" i="7"/>
  <c r="AN12" i="7"/>
  <c r="AN13" i="7"/>
  <c r="AN14" i="7"/>
  <c r="AN15" i="7"/>
  <c r="AN16" i="7"/>
  <c r="AN17" i="7"/>
  <c r="AN18" i="7"/>
  <c r="AN19" i="7"/>
  <c r="AN20" i="7"/>
  <c r="AN21" i="7"/>
  <c r="AM4" i="7"/>
  <c r="K5" i="2" s="1"/>
  <c r="AM5" i="7"/>
  <c r="AM6" i="7"/>
  <c r="AM7" i="7"/>
  <c r="AM8" i="7"/>
  <c r="AM9" i="7"/>
  <c r="AM10" i="7"/>
  <c r="AM11" i="7"/>
  <c r="AM12" i="7"/>
  <c r="AM13" i="7"/>
  <c r="AM14" i="7"/>
  <c r="AM15" i="7"/>
  <c r="AM16" i="7"/>
  <c r="AM17" i="7"/>
  <c r="AM18" i="7"/>
  <c r="AM19" i="7"/>
  <c r="AN22" i="7"/>
  <c r="AN23" i="7"/>
  <c r="AN24" i="7"/>
  <c r="AN25" i="7"/>
  <c r="AN26" i="7"/>
  <c r="AN27" i="7"/>
  <c r="AN28" i="7"/>
  <c r="AN29" i="7"/>
  <c r="AN30" i="7"/>
  <c r="AN31" i="7"/>
  <c r="AN32" i="7"/>
  <c r="AN33" i="7"/>
  <c r="AN34" i="7"/>
  <c r="AN35" i="7"/>
  <c r="AN36" i="7"/>
  <c r="AN37" i="7"/>
  <c r="AN38" i="7"/>
  <c r="AN39" i="7"/>
  <c r="AN40" i="7"/>
  <c r="AM21" i="7"/>
  <c r="AM22" i="7"/>
  <c r="AM23" i="7"/>
  <c r="AM24" i="7"/>
  <c r="AM25" i="7"/>
  <c r="AM26" i="7"/>
  <c r="AM27" i="7"/>
  <c r="AM28" i="7"/>
  <c r="AM29" i="7"/>
  <c r="AM30" i="7"/>
  <c r="AM31" i="7"/>
  <c r="AM32" i="7"/>
  <c r="AM33" i="7"/>
  <c r="AM34" i="7"/>
  <c r="AM36" i="7"/>
  <c r="AM37" i="7"/>
  <c r="AM38" i="7"/>
  <c r="AM39" i="7"/>
  <c r="AM40" i="7"/>
  <c r="AM20" i="7"/>
  <c r="AQ29" i="7"/>
  <c r="AR29" i="7"/>
  <c r="DN9" i="7" l="1"/>
  <c r="CK8" i="7" l="1"/>
  <c r="J5" i="3"/>
  <c r="ED5" i="7"/>
  <c r="AQ57" i="7"/>
  <c r="AR57" i="7"/>
  <c r="AQ58" i="7"/>
  <c r="AR58" i="7"/>
  <c r="AQ59" i="7"/>
  <c r="AR59" i="7"/>
  <c r="AQ60" i="7"/>
  <c r="AR60" i="7"/>
  <c r="AQ61" i="7"/>
  <c r="AR61" i="7"/>
  <c r="AQ62" i="7"/>
  <c r="AR62" i="7"/>
  <c r="AQ50" i="7"/>
  <c r="AR5" i="7"/>
  <c r="AR6" i="7"/>
  <c r="AR7" i="7"/>
  <c r="AR8" i="7"/>
  <c r="AR9" i="7"/>
  <c r="AR10" i="7"/>
  <c r="AR11" i="7"/>
  <c r="AR12" i="7"/>
  <c r="AR13" i="7"/>
  <c r="AR14" i="7"/>
  <c r="AR15" i="7"/>
  <c r="AR16" i="7"/>
  <c r="AR17" i="7"/>
  <c r="AR18" i="7"/>
  <c r="AR19" i="7"/>
  <c r="AR20" i="7"/>
  <c r="AR21" i="7"/>
  <c r="AR22" i="7"/>
  <c r="AR23" i="7"/>
  <c r="AR24" i="7"/>
  <c r="AR25" i="7"/>
  <c r="AR26" i="7"/>
  <c r="AR27" i="7"/>
  <c r="AR28" i="7"/>
  <c r="AR30" i="7"/>
  <c r="AR31" i="7"/>
  <c r="AR32" i="7"/>
  <c r="AR33" i="7"/>
  <c r="K9" i="2" s="1"/>
  <c r="AR34" i="7"/>
  <c r="AR35" i="7"/>
  <c r="AR36" i="7"/>
  <c r="AR37" i="7"/>
  <c r="AR38" i="7"/>
  <c r="AR39" i="7"/>
  <c r="AR40" i="7"/>
  <c r="AR41" i="7"/>
  <c r="AR42" i="7"/>
  <c r="AR43" i="7"/>
  <c r="AR44" i="7"/>
  <c r="AR45" i="7"/>
  <c r="AR46" i="7"/>
  <c r="AR47" i="7"/>
  <c r="AR48" i="7"/>
  <c r="AR49" i="7"/>
  <c r="AR50" i="7"/>
  <c r="AR51" i="7"/>
  <c r="AR52" i="7"/>
  <c r="AR53" i="7"/>
  <c r="AR54" i="7"/>
  <c r="AR55" i="7"/>
  <c r="AR56" i="7"/>
  <c r="AR4" i="7"/>
  <c r="AQ5" i="7"/>
  <c r="AQ6" i="7"/>
  <c r="AQ7" i="7"/>
  <c r="AQ8" i="7"/>
  <c r="AQ9" i="7"/>
  <c r="AQ10" i="7"/>
  <c r="AQ11" i="7"/>
  <c r="AQ12" i="7"/>
  <c r="AQ13" i="7"/>
  <c r="AQ14" i="7"/>
  <c r="AQ15" i="7"/>
  <c r="AQ16" i="7"/>
  <c r="AQ17" i="7"/>
  <c r="AQ18" i="7"/>
  <c r="AQ19" i="7"/>
  <c r="AQ20" i="7"/>
  <c r="AQ21" i="7"/>
  <c r="AQ22" i="7"/>
  <c r="AQ23" i="7"/>
  <c r="AQ24" i="7"/>
  <c r="AQ25" i="7"/>
  <c r="AQ26" i="7"/>
  <c r="AQ27" i="7"/>
  <c r="AQ28" i="7"/>
  <c r="AQ30" i="7"/>
  <c r="AQ31" i="7"/>
  <c r="AQ32" i="7"/>
  <c r="AQ33" i="7"/>
  <c r="K8" i="2" s="1"/>
  <c r="AQ34" i="7"/>
  <c r="AQ35" i="7"/>
  <c r="AQ36" i="7"/>
  <c r="AQ37" i="7"/>
  <c r="AQ38" i="7"/>
  <c r="AQ39" i="7"/>
  <c r="AQ40" i="7"/>
  <c r="AQ41" i="7"/>
  <c r="AQ42" i="7"/>
  <c r="AQ43" i="7"/>
  <c r="AQ44" i="7"/>
  <c r="AQ45" i="7"/>
  <c r="AQ46" i="7"/>
  <c r="AQ47" i="7"/>
  <c r="AQ48" i="7"/>
  <c r="AQ49" i="7"/>
  <c r="AQ51" i="7"/>
  <c r="AQ52" i="7"/>
  <c r="AQ53" i="7"/>
  <c r="AQ54" i="7"/>
  <c r="AQ55" i="7"/>
  <c r="AQ56" i="7"/>
  <c r="AX3" i="7" l="1"/>
  <c r="AY3" i="7" s="1"/>
  <c r="F22" i="1"/>
  <c r="F20" i="1"/>
  <c r="DQ5" i="7" l="1"/>
  <c r="O31" i="6"/>
  <c r="A67" i="6"/>
  <c r="J6" i="8"/>
  <c r="DQ9" i="7" l="1"/>
  <c r="DQ11" i="7" s="1"/>
  <c r="K35" i="6" s="1"/>
  <c r="K36" i="6" s="1"/>
  <c r="J5" i="8"/>
  <c r="ED3" i="7"/>
  <c r="ED8" i="7" s="1"/>
  <c r="V5" i="7"/>
  <c r="ED4" i="7"/>
  <c r="F11" i="5"/>
  <c r="AU6" i="7"/>
  <c r="J6" i="5"/>
  <c r="ED10" i="7" l="1"/>
  <c r="ED9" i="7" s="1"/>
  <c r="I19" i="7"/>
  <c r="CK17" i="7"/>
  <c r="CM17" i="7" s="1"/>
  <c r="CK16" i="7"/>
  <c r="CM16" i="7" s="1"/>
  <c r="CK15" i="7"/>
  <c r="CM15" i="7" s="1"/>
  <c r="CK14" i="7"/>
  <c r="CM14" i="7" s="1"/>
  <c r="CK13" i="7"/>
  <c r="CM13" i="7" s="1"/>
  <c r="CK12" i="7"/>
  <c r="CM12" i="7" s="1"/>
  <c r="ED14" i="7" l="1"/>
  <c r="ED16" i="7" l="1"/>
  <c r="ED15" i="7"/>
  <c r="F13" i="8"/>
  <c r="O20" i="6"/>
  <c r="DK9" i="7"/>
  <c r="A34" i="5"/>
  <c r="A47" i="4"/>
  <c r="A34" i="3"/>
  <c r="A39" i="2"/>
  <c r="ED17" i="7" l="1"/>
  <c r="F14" i="8" s="1"/>
  <c r="J21" i="1" s="1"/>
  <c r="DC5" i="7"/>
  <c r="DC4" i="7"/>
  <c r="DC7" i="7" s="1"/>
  <c r="CK5" i="7"/>
  <c r="CM5" i="7" s="1"/>
  <c r="CK6" i="7"/>
  <c r="CM6" i="7" s="1"/>
  <c r="CK7" i="7"/>
  <c r="CM7" i="7" s="1"/>
  <c r="CM8" i="7"/>
  <c r="F13" i="5" s="1"/>
  <c r="F12" i="5" s="1"/>
  <c r="CK9" i="7"/>
  <c r="CM9" i="7" s="1"/>
  <c r="CK10" i="7"/>
  <c r="CM10" i="7" s="1"/>
  <c r="CK11" i="7"/>
  <c r="CM11" i="7" s="1"/>
  <c r="V8" i="7"/>
  <c r="V10" i="7" s="1"/>
  <c r="F13" i="3" s="1"/>
  <c r="I24" i="7"/>
  <c r="I16" i="7"/>
  <c r="F32" i="1"/>
  <c r="F30" i="1"/>
  <c r="F28" i="1"/>
  <c r="F26" i="1"/>
  <c r="F24" i="1"/>
  <c r="F18" i="1"/>
  <c r="CY55" i="7"/>
  <c r="CY54" i="7"/>
  <c r="CY53" i="7"/>
  <c r="CY52" i="7"/>
  <c r="CY51" i="7"/>
  <c r="CY50" i="7"/>
  <c r="CY49" i="7"/>
  <c r="CY48" i="7"/>
  <c r="CY47" i="7"/>
  <c r="CY46" i="7"/>
  <c r="CY45" i="7"/>
  <c r="CY44" i="7"/>
  <c r="CY43" i="7"/>
  <c r="CY42" i="7"/>
  <c r="CY41" i="7"/>
  <c r="CY40" i="7"/>
  <c r="CY39" i="7"/>
  <c r="CY38" i="7"/>
  <c r="CY37" i="7"/>
  <c r="CY36" i="7"/>
  <c r="CY35" i="7"/>
  <c r="CY34" i="7"/>
  <c r="CY33" i="7"/>
  <c r="CY32" i="7"/>
  <c r="CY31" i="7"/>
  <c r="CY30" i="7"/>
  <c r="CY29" i="7"/>
  <c r="CY28" i="7"/>
  <c r="CY27" i="7"/>
  <c r="CY26" i="7"/>
  <c r="CY25" i="7"/>
  <c r="CY24" i="7"/>
  <c r="CY23" i="7"/>
  <c r="CY22" i="7"/>
  <c r="CY21" i="7"/>
  <c r="CY20" i="7"/>
  <c r="CY19" i="7"/>
  <c r="CY18" i="7"/>
  <c r="CY17" i="7"/>
  <c r="CY16" i="7"/>
  <c r="CY15" i="7"/>
  <c r="CY14" i="7"/>
  <c r="CY13" i="7"/>
  <c r="CY12" i="7"/>
  <c r="J12" i="7"/>
  <c r="CY11" i="7"/>
  <c r="J11" i="7"/>
  <c r="CY10" i="7"/>
  <c r="J10" i="7"/>
  <c r="CY9" i="7"/>
  <c r="J9" i="7"/>
  <c r="CY8" i="7"/>
  <c r="J8" i="7"/>
  <c r="CY7" i="7"/>
  <c r="J7" i="7"/>
  <c r="CY6" i="7"/>
  <c r="J6" i="7"/>
  <c r="CY5" i="7"/>
  <c r="J5" i="7"/>
  <c r="CY4" i="7"/>
  <c r="J4" i="7"/>
  <c r="DC3" i="7"/>
  <c r="S9" i="2"/>
  <c r="AU5" i="7" l="1"/>
  <c r="I21" i="7"/>
  <c r="AU4" i="7"/>
  <c r="I25" i="7"/>
  <c r="F19" i="4" s="1"/>
  <c r="F20" i="4" s="1"/>
  <c r="J25" i="1" s="1"/>
  <c r="DC9" i="7"/>
  <c r="I20" i="7"/>
  <c r="DK11" i="7"/>
  <c r="DN11" i="7"/>
  <c r="K23" i="6" s="1"/>
  <c r="DC6" i="7"/>
  <c r="DC10" i="7"/>
  <c r="F10" i="4" l="1"/>
  <c r="F11" i="4" s="1"/>
  <c r="J23" i="1" s="1"/>
  <c r="AU9" i="7"/>
  <c r="AU11" i="7" s="1"/>
  <c r="F15" i="2" s="1"/>
  <c r="K24" i="6"/>
  <c r="J31" i="1" s="1"/>
  <c r="K11" i="6"/>
  <c r="K12" i="6" s="1"/>
  <c r="DC11" i="7"/>
  <c r="DC13" i="7" s="1"/>
  <c r="J27" i="1"/>
  <c r="F14" i="3" l="1"/>
  <c r="J19" i="1" s="1"/>
  <c r="J29" i="1"/>
  <c r="F16" i="2" l="1"/>
  <c r="J17" i="1" s="1"/>
  <c r="F9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tc={D02A632A-454B-4598-9F6C-9A77F338D9F0}</author>
  </authors>
  <commentList>
    <comment ref="DX8" authorId="0" shapeId="0" xr:uid="{D02A632A-454B-4598-9F6C-9A77F338D9F0}">
      <text>
        <t>[Threaded comment]
Your version of Excel allows you to read this threaded comment; however, any edits to it will get removed if the file is opened in a newer version of Excel. Learn more: https://go.microsoft.com/fwlink/?linkid=870924
Comment:
    da 36 a 59 vanno tolte, non ci sonon in residential</t>
      </text>
    </comment>
  </commentList>
</comments>
</file>

<file path=xl/sharedStrings.xml><?xml version="1.0" encoding="utf-8"?>
<sst xmlns="http://schemas.openxmlformats.org/spreadsheetml/2006/main" count="7328" uniqueCount="830">
  <si>
    <t>Calcolatore incentivo Conto Termico 2.0</t>
  </si>
  <si>
    <t>Questo foglio di calcolo permette di stimare l'incentivo ottenibile per i prodotti a marchio Bosch attraverso il Conto Termico 2.0
Il reale importo dell’incentivo è determinato  esclusivamente dal GSE e sarà indicato nel contratto tra il Soggetto Responsabile ed il GSE stesso.
L'incentivo si distingue in base alla tipologia di prodotto, e può dipendere dalle caratteristiche degli stessi, alla zona di installazione ed al tipo di impiego.</t>
  </si>
  <si>
    <t>Visita il nostro sito con la pagina dedicata alle dichiarazioni del costruttore al link:</t>
  </si>
  <si>
    <t>https://www.bosch-homecomfort.com/it/it/residenziale/informazioni/normative-e-incentivi/incentivi-e-detrazioni-fiscali/conto-termico/</t>
  </si>
  <si>
    <t>Visita il sito del GSE per le informazioni più complete</t>
  </si>
  <si>
    <t>https://www.gse.it/servizi-per-te/efficienza-energetica/conto-termico</t>
  </si>
  <si>
    <t>Istruzioni:</t>
  </si>
  <si>
    <t>Compilare i campi in azzurro scegliendo i prodotti e fornendo le informazioni richieste</t>
  </si>
  <si>
    <t>L'importo della fattura al cliente finale viene richiesto per verificare che l'incentivo calcolato non superi il massimale previsto.</t>
  </si>
  <si>
    <t>Premere sui pulsanti qui sotto per andare al calcolo per tipo di prodotto.</t>
  </si>
  <si>
    <t>Riassunto:</t>
  </si>
  <si>
    <t>In base ai prodotti inseriti, gli incentivi totali stimati sono i seguenti</t>
  </si>
  <si>
    <t>Incentivo Totale</t>
  </si>
  <si>
    <t>Generatori Ibridi</t>
  </si>
  <si>
    <t>Pompe di calore</t>
  </si>
  <si>
    <t>Pompe di calore media-alta potenza</t>
  </si>
  <si>
    <t>Solare circolazione forzata</t>
  </si>
  <si>
    <t>Solare circolazione naturale</t>
  </si>
  <si>
    <t>Scalda acqua in pompa di calore</t>
  </si>
  <si>
    <t>Climatizzatori Monosplit</t>
  </si>
  <si>
    <t>Climatizzatori Multisplit</t>
  </si>
  <si>
    <t>versione 01/2024 - © Robert Bosch S.p.A. società unipersonale - HC/SIT-PP - vietata la riproduzione anche parziale</t>
  </si>
  <si>
    <t>Intervento di tipo  2.E - art. 4, comma 2, lettera e (D.M. 16 febbraio 2016)</t>
  </si>
  <si>
    <t>Pompa di calore:</t>
  </si>
  <si>
    <t>Compress 7000i AW 13t - B</t>
  </si>
  <si>
    <t>Potenza Nominale [kW]</t>
  </si>
  <si>
    <t>COP</t>
  </si>
  <si>
    <t>Caldaia a condensazione:</t>
  </si>
  <si>
    <t>Potenza Utile [kW]</t>
  </si>
  <si>
    <t>se tutto compilato e c'è un errore di abbinamento, TRUE</t>
  </si>
  <si>
    <t>Rendimento [%]</t>
  </si>
  <si>
    <t xml:space="preserve">Zona climatica: </t>
  </si>
  <si>
    <t>A</t>
  </si>
  <si>
    <t>Istruzioni: compilare i campi azzurri</t>
  </si>
  <si>
    <t>Incentivo annuo:</t>
  </si>
  <si>
    <t>Incentivo totale:</t>
  </si>
  <si>
    <t xml:space="preserve">Unica rata annuale per importi &lt; 5000 €;  importo massimo totale non superiore a 65% della fattura totale. Gli importi degli incentivi indicati sono solo una stima e pertanto indicativi. Il reale importo dell’incentivo è determinato  esclusivamente dal GSE e sarà indicato nel contratto tra il Soggetto Responsabile ed il GSE stesso. </t>
  </si>
  <si>
    <t>I sistemi ibridi composti da pompa di calore e caldaia a condensazione Bosch rispettano i requisiti dell’Allegato I del DM 16 Febbraio 2016 per l’accesso al Catalogo degli apparecchi domestici ed i requisiti tecnici, richiesti nel DM 16 Febbraio 2016, misurati secondo le metodologie previste dalla specifica normativa tecnica di riferimento: UNI EN 14511 per le pompe di calore ed UNI EN 15502 per le caldaia a condensazione. 
I suddetti requisiti richiesti sono:
• COP(A7°C/W35°C) ≥ 3,895
• Rendimento termico utile ≥ 93 + 2 log(Pn) con curva 80/60°C; per valori di Pn maggiori di 400 kW si applica il limite massimo corrispondente a 400 kW
• Pn pdc / Pu caldaia ≤ 0,5
• Il sistema ibrido è costituito da pompa di calore e caldaia a condensazione, espressamente realizzati e concepiti dal fabbricante per funzionare in abbinamento tra loro.</t>
  </si>
  <si>
    <t>https://www.bosch-homecomfort.com/it/it/residenziale/assistenza-e-servizi/documentazione/certificazioni/certificazioni-pompe-di-calore-aria-acqua/</t>
  </si>
  <si>
    <t>Intervento di tipo  2.A - art. 4, comma 2, lettera a (D.M. 16 febbraio 2016)</t>
  </si>
  <si>
    <t xml:space="preserve"> </t>
  </si>
  <si>
    <t xml:space="preserve">Unica rata annuale per importi &lt; 5000 €;  importo massimo totale non superiore a 65% della fattura totale.  Gli importi degli incentivi indicati sono solo una stima e pertanto indicativi. Il reale importo dell’incentivo è determinato  esclusivamente dal GSE e sarà indicato nel contratto tra il Soggetto Responsabile ed il GSE stesso. </t>
  </si>
  <si>
    <t xml:space="preserve">Le pompe di calore Bosch rispettano i requisiti dell’Allegato I del DM 16 Febbraio 2016 per l’accesso al Catalogo degli apparecchi domestici ed i requisiti tecnici, richiesti nel DM 16 Febbraio 2016, misurati secondo le metodologie previste dalla specifica normativa tecnica di riferimento UNI EN 14511. 
I suddetti requisiti richiesti sono:
• COP (A7°C/W35°C) ≥ 3,895
• EER (A35°C/W18°C) ≥ 3,61
</t>
  </si>
  <si>
    <t>Intervento di tipo  2.D - art. 4, comma 2, lettera d (D.M. 16 febbraio 2016)</t>
  </si>
  <si>
    <t>Scalda acqua in Pompa di calore</t>
  </si>
  <si>
    <t>Selezionare la pompa di calore</t>
  </si>
  <si>
    <t>Indicare importo fattura:</t>
  </si>
  <si>
    <t>Numero di scalda acqua:</t>
  </si>
  <si>
    <t>Incentivo massimo (cad.):</t>
  </si>
  <si>
    <t xml:space="preserve">Unica rata annuale per importi &lt; 5000 €. L'ammontare dell'incentivo non può eccedere il 40% della fattura. Gli importi degli incentivi indicati sono solo una stima e pertanto indicativi. Il reale importo dell’incentivo è determinato  esclusivamente dal GSE e sarà indicato nel contratto tra il Soggetto Responsabile ed il GSE stesso. </t>
  </si>
  <si>
    <t>Gli scalda acqua in pompa di calore Bosch rispettano i requisiti dell’Allegato I del DM 16 Febbraio 2016 per l’accesso al Catalogo degli apparecchi domestici ed i requisiti tecnici, richiesti nel DM 16 Febbraio 2016, misurati secondo le metodologie previste dalla specifica normativa tecnica di riferimento: UNI EN 16147. Il requisito richiesto è: COP &gt;= 2,6</t>
  </si>
  <si>
    <t>Intervento di tipo  2.C - art. 4, comma 2, lettera c (D.M. 16 febbraio 2016)</t>
  </si>
  <si>
    <t>Collettori solari (circolazione forzata)</t>
  </si>
  <si>
    <t>Modello collettore solare:</t>
  </si>
  <si>
    <t>Numero di collettori:</t>
  </si>
  <si>
    <t>Importo fattura:</t>
  </si>
  <si>
    <t>Tipologia di utilizzo dell'impianto:</t>
  </si>
  <si>
    <t>Sistemi Factory Made (circolazione naturale)</t>
  </si>
  <si>
    <t>Selezionare il sistema:</t>
  </si>
  <si>
    <t>Numero di sistemi installati:</t>
  </si>
  <si>
    <r>
      <t xml:space="preserve">I collettori solari Bosch rispettano i requisiti dell’Allegato I del DM 16 Febbraio 2016 per l’accesso al Catalogo degli apparecchi domestici ed i requisiti tecnici, richiesti nel DM 16 Febbraio 2016, misurati secondo le metodologie previste dalla specifica normativa tecnica di riferimento: UNI EN ISO 9806 per i collettori solari e UNI EN 12976 per i sistemi Factory made. </t>
    </r>
    <r>
      <rPr>
        <b/>
        <sz val="12"/>
        <rFont val="Bosch Office Sans"/>
      </rPr>
      <t>I suddetti requisiti richiesti per i collettori solari piani e sottovuoto sono:</t>
    </r>
    <r>
      <rPr>
        <sz val="12"/>
        <rFont val="Bosch Office Sans"/>
      </rPr>
      <t xml:space="preserve">
• Possesso del certificato Solar Keymark 
• La producibilità specifica deve essere:
o &gt; 300 kWh/m2 annuo per i collettori piani
o &gt; 400 kWh/m2 annuo per i collettori sottovuoto 
• Garanzia 5 anni collettori ed accumulatori
• Garanzia 2 anni sugli accessori e componenti elettronici ed elettrici
• Installazione conforme ai manuali d’installazione dei principali componenti
• Per impianti con superficie &lt; 20 m2 l’asseverazione può essere sostituita dalla dichiarazione del produttore che attesti il rispetto dei requisiti tecnici. La dichiarazione di conformità rilasciata dall’installatore ai sensi del D.M. 37/8 rimane obbligatoria.
</t>
    </r>
    <r>
      <rPr>
        <b/>
        <sz val="12"/>
        <rFont val="Bosch Office Sans"/>
      </rPr>
      <t>I requisiti richiesti per i sistemi factory made sono:</t>
    </r>
    <r>
      <rPr>
        <sz val="12"/>
        <rFont val="Bosch Office Sans"/>
      </rPr>
      <t xml:space="preserve">
• Possesso del certificato Solar Keymark 
• La producibilità specifica deve essere: &gt; 400 kWh/m2 annuo
• Garanzia 5 anni collettori ed accumulatori
• Garanzia 2 anni sugli accessori e componenti elettronici ed elettrici
• Installazione conforme ai manuali d’installazione dei principali componenti
• Per impianti con superficie &lt; 20 m2 l’asseverazione può essere sostituita dalla dichiarazione del produttore che attesti il rispetto dei requisiti tecnici con esclusione della dichiarazione di conformità rilasciata dall’installatore ai sensi del D.M. 37/8 
</t>
    </r>
  </si>
  <si>
    <t>https://www.bosch-homecomfort.com/it/it/residenziale/assistenza-e-servizi/documentazione/certificazioni/certificazioni-collettori-solari-termici/</t>
  </si>
  <si>
    <t>Garanzia 5 anni collettori ed accumulatori e garanzia 2 anni accessori e componenti elettrici/elettronici:</t>
  </si>
  <si>
    <t>https://www.bosch-homecomfort.com/it/media/country_pool/documenti/garanzia_5_anni_collettori_solari_ed_accumulatori_-_bosch_-_giu_2021.pdf</t>
  </si>
  <si>
    <t>Certificazioni dei collettori e dei sistemi factory made:</t>
  </si>
  <si>
    <t>https://www.bosch-homecomfort.com/it/media/country_pool/documenti/dichiarazione_conto_termico_solare_bosch_luglio_2020.pdf</t>
  </si>
  <si>
    <t>Pompe di calore media alta potenza</t>
  </si>
  <si>
    <t>Le pompe di calore Bosch rispettano i requisiti dell’Allegato I del DM 16 Febbraio 2016 per l’accesso al Catalogo degli apparecchi domestici ed i requisiti tecnici, richiesti nel DM 16 Febbraio 2016, misurati secondo le metodologie previste dalla specifica normativa tecnica di riferimento UNI EN 14511. 
I suddetti requisiti richiesti sono:
• COP (A7°C/W35°C) ≥ 3,895
• EER (A35°C/W18°C) ≥ 3,61
L’incentivo totale è costituito dalla sommatoria delle rate annue considerando:
- 2 annualità per generatori con potenza termica utile nominale ≤ 35 kW;
- 5 annualità per generatori con potenza termica utile nominale per generatori &gt; 35 kW</t>
  </si>
  <si>
    <t xml:space="preserve">Condizionatore: </t>
  </si>
  <si>
    <t>Climatizzatori Largesplit</t>
  </si>
  <si>
    <t>I climatizzatori multisplit Climate 5000 M offrono diverse combinazioni di installazione: con unità interne a parete , a cassetta, canalizzate e console. Le diverse funzioni di utilizzo consentono di ottenere la migliore efficienza energetica. Le combinazioni nel calcolatore sono mostrate attraverso le taglie delle unità interne espresse in (BTU/h)/1000, così come riportato nell'autocertificazione del costruttore</t>
  </si>
  <si>
    <t xml:space="preserve">Le climatizzatori Bosch rispettano i requisiti dell’Allegato I del DM 16 Febbraio 2016 per l’accesso al Catalogo degli apparecchi domestici ed i requisiti tecnici, richiesti nel DM 16 Febbraio 2016, misurati secondo le metodologie previste dalla specifica normativa tecnica di riferimento UNI EN 14511. I suddetti requisiti richiesti sono:
• COP(A7°C/A20°C) ≥ 3,71
• EER(A35°C/A27°C) ≥ 3,23
</t>
  </si>
  <si>
    <t>https://www.bosch-homecomfort.com/it/it/residenziale/assistenza-e-servizi/documentazione/certificazioni/certificazioni-condizionatori/</t>
  </si>
  <si>
    <t>SOLARE TERMICO</t>
  </si>
  <si>
    <t>POMPE DI CALORE</t>
  </si>
  <si>
    <t>Zone climatiche</t>
  </si>
  <si>
    <t>Quf</t>
  </si>
  <si>
    <t>IBRIDI</t>
  </si>
  <si>
    <t>Scalda acqua PDC</t>
  </si>
  <si>
    <t>Caldaia</t>
  </si>
  <si>
    <t>Climatizzatori</t>
  </si>
  <si>
    <t>Pompe di calore alta potenza</t>
  </si>
  <si>
    <t>Tipologia di intervento</t>
  </si>
  <si>
    <t>Tipologia di collettore</t>
  </si>
  <si>
    <t>Numero collettori</t>
  </si>
  <si>
    <t>Marca</t>
  </si>
  <si>
    <t>Modello</t>
  </si>
  <si>
    <r>
      <t>Area lorda (AG) [m</t>
    </r>
    <r>
      <rPr>
        <b/>
        <vertAlign val="superscript"/>
        <sz val="12"/>
        <color rgb="FFFFFFFF"/>
        <rFont val="Bosch Office Sans"/>
      </rPr>
      <t>2</t>
    </r>
    <r>
      <rPr>
        <b/>
        <sz val="12"/>
        <color rgb="FFFFFFFF"/>
        <rFont val="Bosch Office Sans"/>
      </rPr>
      <t>]</t>
    </r>
  </si>
  <si>
    <r>
      <t>Area apertura (Aa) [m</t>
    </r>
    <r>
      <rPr>
        <b/>
        <vertAlign val="superscript"/>
        <sz val="12"/>
        <color rgb="FFFFFFFF"/>
        <rFont val="Bosch Office Sans"/>
      </rPr>
      <t>2</t>
    </r>
    <r>
      <rPr>
        <b/>
        <sz val="12"/>
        <color rgb="FFFFFFFF"/>
        <rFont val="Bosch Office Sans"/>
      </rPr>
      <t>]</t>
    </r>
  </si>
  <si>
    <r>
      <t>Qcoll [kWh/m</t>
    </r>
    <r>
      <rPr>
        <b/>
        <vertAlign val="superscript"/>
        <sz val="12"/>
        <color rgb="FFFFFFFF"/>
        <rFont val="Bosch Office Sans"/>
      </rPr>
      <t>2</t>
    </r>
    <r>
      <rPr>
        <b/>
        <sz val="12"/>
        <color rgb="FFFFFFFF"/>
        <rFont val="Bosch Office Sans"/>
      </rPr>
      <t xml:space="preserve"> annuo]</t>
    </r>
  </si>
  <si>
    <t>QL [MJ/annuo]</t>
  </si>
  <si>
    <r>
      <t>Producibilità specifica per i requisiti d'accesso [kWh/m</t>
    </r>
    <r>
      <rPr>
        <b/>
        <vertAlign val="superscript"/>
        <sz val="12"/>
        <color rgb="FFFFFFFF"/>
        <rFont val="Bosch Office Sans"/>
      </rPr>
      <t>2</t>
    </r>
    <r>
      <rPr>
        <b/>
        <sz val="12"/>
        <color rgb="FFFFFFFF"/>
        <rFont val="Bosch Office Sans"/>
      </rPr>
      <t xml:space="preserve"> annuo]</t>
    </r>
  </si>
  <si>
    <t>Identificativo BOSCH</t>
  </si>
  <si>
    <t>Unità esterna</t>
  </si>
  <si>
    <t>Unità interna</t>
  </si>
  <si>
    <t>Potenza
Termica [kWt]</t>
  </si>
  <si>
    <t>Inverter</t>
  </si>
  <si>
    <t>B</t>
  </si>
  <si>
    <t>Modello pompa di calore</t>
  </si>
  <si>
    <t>Modello caldaia a condensazione</t>
  </si>
  <si>
    <t>Ppdc
Potenza termica Pompa di Calore [kWt]</t>
  </si>
  <si>
    <t>INVERTER</t>
  </si>
  <si>
    <t>Pn Potenza
termica caldaia condensazione [kWt]</t>
  </si>
  <si>
    <t>Ppdc/Pn</t>
  </si>
  <si>
    <t>Rendimento termico utile caldaia</t>
  </si>
  <si>
    <t>PDC</t>
  </si>
  <si>
    <t>Pu</t>
  </si>
  <si>
    <t>caldaie</t>
  </si>
  <si>
    <t>Pn</t>
  </si>
  <si>
    <t>rend</t>
  </si>
  <si>
    <t>Calcolo incentivo</t>
  </si>
  <si>
    <t>modello</t>
  </si>
  <si>
    <t>Incentivo massimo (40% fattura)</t>
  </si>
  <si>
    <t>incentivo  per volume (soglia 150 litri)</t>
  </si>
  <si>
    <t>incentivo spettante giusto</t>
  </si>
  <si>
    <t>Incentivo max</t>
  </si>
  <si>
    <t>Qn [kW]</t>
  </si>
  <si>
    <t>Pn (80/60°C) [kW]</t>
  </si>
  <si>
    <t>Pn (50/30°C) [kW]</t>
  </si>
  <si>
    <t>ηn (80/60°C) [kW]</t>
  </si>
  <si>
    <t>ηn (50/30°C) [kW]</t>
  </si>
  <si>
    <t>Check rendimento</t>
  </si>
  <si>
    <t>Importo incentivabile</t>
  </si>
  <si>
    <t>Monosplit</t>
  </si>
  <si>
    <t>Multisplit</t>
  </si>
  <si>
    <t>large</t>
  </si>
  <si>
    <t>2.C</t>
  </si>
  <si>
    <t>Piano</t>
  </si>
  <si>
    <t>Bosch</t>
  </si>
  <si>
    <t>FT 226-2V</t>
  </si>
  <si>
    <t xml:space="preserve"> - </t>
  </si>
  <si>
    <t>Compress 7000i AW 5 - B</t>
  </si>
  <si>
    <t>CS7000iAW 5 OR-S</t>
  </si>
  <si>
    <t>AWB 5-9</t>
  </si>
  <si>
    <t>SI</t>
  </si>
  <si>
    <t>C</t>
  </si>
  <si>
    <t>2E</t>
  </si>
  <si>
    <t>CS2000 AWF 4 R-S</t>
  </si>
  <si>
    <t>GC1200W 24 C</t>
  </si>
  <si>
    <t>Compress 3000 AWS 4 - BS</t>
  </si>
  <si>
    <t>CS3000_4</t>
  </si>
  <si>
    <t>CS3000_6</t>
  </si>
  <si>
    <t>CS3000_8</t>
  </si>
  <si>
    <t>CS3000_11s</t>
  </si>
  <si>
    <t>CS3000_11t</t>
  </si>
  <si>
    <t>CS3000_13s</t>
  </si>
  <si>
    <t>CS3000_13t</t>
  </si>
  <si>
    <t>CS3000_15s</t>
  </si>
  <si>
    <t>CS3000_15t</t>
  </si>
  <si>
    <t>CS7000_13s</t>
  </si>
  <si>
    <t>CS7000_13t</t>
  </si>
  <si>
    <t>CS7000_17t</t>
  </si>
  <si>
    <t>CS7001_5</t>
  </si>
  <si>
    <t>CS7001_7</t>
  </si>
  <si>
    <t>CS7001_9</t>
  </si>
  <si>
    <t>CSH7000_5</t>
  </si>
  <si>
    <t>CSH7000_7</t>
  </si>
  <si>
    <t>CSH7000_9</t>
  </si>
  <si>
    <t>CSH3000iAW_4_ORS</t>
  </si>
  <si>
    <t>CSH3000iAW_6_ORS</t>
  </si>
  <si>
    <t>CSH3400iAW_4_ORS</t>
  </si>
  <si>
    <t>CSH3400iAW_6_ORS</t>
  </si>
  <si>
    <t>CSH3400iAW_8_ORS</t>
  </si>
  <si>
    <t>CS3400iAWS_10_ORBS</t>
  </si>
  <si>
    <t>CS2000AWF_4_RS</t>
  </si>
  <si>
    <t>CS2000AWF_6_RS</t>
  </si>
  <si>
    <t>CS2000AWF_8_RS</t>
  </si>
  <si>
    <t>CS2000AWF_10_RS</t>
  </si>
  <si>
    <t>CS2000AWF_12_RS</t>
  </si>
  <si>
    <t>CS2000AWF_12_RT</t>
  </si>
  <si>
    <t>CS2000AWF_14_RS</t>
  </si>
  <si>
    <t>CS2000AWF_14_RT</t>
  </si>
  <si>
    <t>CS2000AWF_16_RS</t>
  </si>
  <si>
    <t>CS2000AWF_16_RT</t>
  </si>
  <si>
    <t>CS5000DW 270-3 CFO</t>
  </si>
  <si>
    <t>V &lt;= 150 litri</t>
  </si>
  <si>
    <t>CerapurMaxx ZBR50-3</t>
  </si>
  <si>
    <t>Pn tot</t>
  </si>
  <si>
    <t>CL3000i-Set 26 WE</t>
  </si>
  <si>
    <t>si</t>
  </si>
  <si>
    <t>CS3000AWP 16</t>
  </si>
  <si>
    <t>FT 226-2H</t>
  </si>
  <si>
    <t>Compress 7001i AW 5 - B</t>
  </si>
  <si>
    <t>CS7001iAW 5 OR-S</t>
  </si>
  <si>
    <t>D</t>
  </si>
  <si>
    <t>CS2000 AWF 6 R-S</t>
  </si>
  <si>
    <t>Compress 3000 AWS 6 - BS</t>
  </si>
  <si>
    <t>GC1200W 24/30 C</t>
  </si>
  <si>
    <t>Compress 3000 AWS 8 - BS</t>
  </si>
  <si>
    <t>Compress 3000 AWS 11s - BS</t>
  </si>
  <si>
    <t>Compress 3000 AWS 11t - BS</t>
  </si>
  <si>
    <t>Compress 3000 AWS 13s - BS</t>
  </si>
  <si>
    <t>Compress 3000 AWS 13t - BS</t>
  </si>
  <si>
    <t>Compress 3000 AWS 15s - BS</t>
  </si>
  <si>
    <t>Compress 3000 AWS 15t - BS</t>
  </si>
  <si>
    <t>Compress 7000i AW 13s - B</t>
  </si>
  <si>
    <t>Compress 7000i AW 17t - B</t>
  </si>
  <si>
    <t>Compress 7001i AW 7 - B</t>
  </si>
  <si>
    <t>Compress 7001i AW 9 - B</t>
  </si>
  <si>
    <t>CSH7000iAW 5 OR</t>
  </si>
  <si>
    <t>CSH7000iAW 7 OR</t>
  </si>
  <si>
    <t>CSH7000iAW 9 OR</t>
  </si>
  <si>
    <t>CSH3000iAW 4 ORS</t>
  </si>
  <si>
    <t>CSH3000iAW 6 ORS</t>
  </si>
  <si>
    <t>CSH3400iAW 4 ORS</t>
  </si>
  <si>
    <t>CSH3400iAW 6 ORS</t>
  </si>
  <si>
    <t>CSH3400iAW 8 ORS</t>
  </si>
  <si>
    <t>CS3400iAWS 10 ORB-S</t>
  </si>
  <si>
    <t>CS2000 AWF 8 R-S</t>
  </si>
  <si>
    <t>CS2000 AWF 10 R-S</t>
  </si>
  <si>
    <t>CS2000 AWF 12 R-S</t>
  </si>
  <si>
    <t>CS2000AWF 12 R-T</t>
  </si>
  <si>
    <t>CS2000 AWF 14 R-S</t>
  </si>
  <si>
    <t>CS2000AWF 14 R-T</t>
  </si>
  <si>
    <t>CS2000 AWF 16 R-S</t>
  </si>
  <si>
    <t>CS2000AWF 16 R-T</t>
  </si>
  <si>
    <t>CS5000DW 270-3 FO</t>
  </si>
  <si>
    <t>V &gt; 150 litri</t>
  </si>
  <si>
    <t>CerapurMaxx ZBR70-3</t>
  </si>
  <si>
    <t>Qn tot</t>
  </si>
  <si>
    <t>CL3000i-Set 35 WE</t>
  </si>
  <si>
    <t>CS3000AWP 19</t>
  </si>
  <si>
    <t>FKC-2S</t>
  </si>
  <si>
    <t>Compress 7000i AW 5 - E</t>
  </si>
  <si>
    <t>AWE 5-9</t>
  </si>
  <si>
    <t>Ci</t>
  </si>
  <si>
    <t>E</t>
  </si>
  <si>
    <t>GC1200W 28/30 C</t>
  </si>
  <si>
    <t>ZBS 22/210-3 SOE</t>
  </si>
  <si>
    <t>Condens 2000F 35 NG</t>
  </si>
  <si>
    <t>ZBS 30/100-3 SE</t>
  </si>
  <si>
    <t>CS4000DW 250-1 CFI</t>
  </si>
  <si>
    <t>CerapurMaxx ZBR100-3</t>
  </si>
  <si>
    <t>C max</t>
  </si>
  <si>
    <t>CL5000i-Set 26 WE</t>
  </si>
  <si>
    <t>CS3000AWP 24</t>
  </si>
  <si>
    <t>Ci &lt; 35 kWh</t>
  </si>
  <si>
    <t>FKC-2W</t>
  </si>
  <si>
    <t>Compress 7001i AW 5 - E</t>
  </si>
  <si>
    <t>F</t>
  </si>
  <si>
    <t>ZBS 22/100-3 SE</t>
  </si>
  <si>
    <t>Condens 3000F30 NG</t>
  </si>
  <si>
    <t>GC5700i W 35 P</t>
  </si>
  <si>
    <t>ZBS 30/210-3 SOE</t>
  </si>
  <si>
    <t>GC7000i W 35 C</t>
  </si>
  <si>
    <t>CS4000DW 250-1 FI</t>
  </si>
  <si>
    <t>Condens 7000 F 75</t>
  </si>
  <si>
    <t>I max</t>
  </si>
  <si>
    <t>CL5000i-Set 35 WE</t>
  </si>
  <si>
    <t>Ci [€/kWh]</t>
  </si>
  <si>
    <t>CS3000AWP 31</t>
  </si>
  <si>
    <t>Ci &gt; 35 kWh</t>
  </si>
  <si>
    <t>FCC220-2V</t>
  </si>
  <si>
    <t>Compress 7000i AW 5 - M</t>
  </si>
  <si>
    <t>AWM 5-9</t>
  </si>
  <si>
    <t>Ei</t>
  </si>
  <si>
    <t>CS2000AWF 4 R-S</t>
  </si>
  <si>
    <t>GC7000i W 35 BC</t>
  </si>
  <si>
    <t>GC9000iW 30 E(B)</t>
  </si>
  <si>
    <t>CS4000DW 200-1 CFI</t>
  </si>
  <si>
    <t>Condens 7000 F 100</t>
  </si>
  <si>
    <t xml:space="preserve">CL6001i-Set 26 WE </t>
  </si>
  <si>
    <t>Ci effettivo</t>
  </si>
  <si>
    <t>Tubi sottovuoto</t>
  </si>
  <si>
    <t>VK 120-2 CPC</t>
  </si>
  <si>
    <t>Compress 7001i AW 5 - M</t>
  </si>
  <si>
    <t>CS2000AWF 6 R-S</t>
  </si>
  <si>
    <t>GC7000i W 24</t>
  </si>
  <si>
    <t>GC5700i W 30/35 C</t>
  </si>
  <si>
    <t>CS4000DW 200-1 FI</t>
  </si>
  <si>
    <t>Condens 7000 F 150</t>
  </si>
  <si>
    <t>Incentivo corretto</t>
  </si>
  <si>
    <t>CL6001i-Set 35 WE</t>
  </si>
  <si>
    <t>Ei [kW]</t>
  </si>
  <si>
    <t>Impianti solari termici factory made</t>
  </si>
  <si>
    <t>TSS150-2E/FCC-2</t>
  </si>
  <si>
    <t>Compress 7000i AW 5 - MS</t>
  </si>
  <si>
    <t>AWMS 5-9</t>
  </si>
  <si>
    <t>Ia</t>
  </si>
  <si>
    <t>CS2000AWF 8 R-S</t>
  </si>
  <si>
    <t>GC7000i W 24 B</t>
  </si>
  <si>
    <t>CS3000DW 200-1 S</t>
  </si>
  <si>
    <t>Condens 7000 F 200</t>
  </si>
  <si>
    <t>CL6001i Set-53 WE</t>
  </si>
  <si>
    <t>Qu</t>
  </si>
  <si>
    <t>TSS200-2E/FCC-2</t>
  </si>
  <si>
    <t>Compress 7001i AW 5 - MS</t>
  </si>
  <si>
    <t>CS2000AWF 10 R-S</t>
  </si>
  <si>
    <t>GC7000i W 24 C</t>
  </si>
  <si>
    <t>CS3000DW 120-1 S</t>
  </si>
  <si>
    <t>Condens 7000 F 250</t>
  </si>
  <si>
    <t>C corretto</t>
  </si>
  <si>
    <t>CL6001i-Set 70 WE</t>
  </si>
  <si>
    <t>Ia [€]</t>
  </si>
  <si>
    <t>TSS300-2E/FCC-2</t>
  </si>
  <si>
    <t>Compress 7000i AW 7 - B</t>
  </si>
  <si>
    <t>CS7000iAW 7 OR-S</t>
  </si>
  <si>
    <t>GC7000i W 24 BC</t>
  </si>
  <si>
    <t>CS5001DW 200</t>
  </si>
  <si>
    <t>Condens 7000 F 300</t>
  </si>
  <si>
    <t>CL2000-Set 26 WE</t>
  </si>
  <si>
    <t>CS7001iAW 7 OR-S</t>
  </si>
  <si>
    <t>GC9000i WM 30/210 S</t>
  </si>
  <si>
    <t>GC7000i W 28 C</t>
  </si>
  <si>
    <t>CS5001DW 200 C</t>
  </si>
  <si>
    <t>GC9000i WM 20/100 S</t>
  </si>
  <si>
    <t>Incentivo</t>
  </si>
  <si>
    <t>CL2000-Set 35 WE</t>
  </si>
  <si>
    <t>Compress 7000i AW 7 - E</t>
  </si>
  <si>
    <t>GC7000i W 28 BC</t>
  </si>
  <si>
    <t>CS5001DW 260</t>
  </si>
  <si>
    <t>GC9000i WM 30/100 S</t>
  </si>
  <si>
    <t>CL7000i-Set 20 WE</t>
  </si>
  <si>
    <t>Compress 7001i AW 7 - E</t>
  </si>
  <si>
    <t>CS5001DW 260 C</t>
  </si>
  <si>
    <t>GC9000i WM 20/210 S</t>
  </si>
  <si>
    <t>CL7000i-Set 26 WE</t>
  </si>
  <si>
    <t>lt &lt;35 kWh</t>
  </si>
  <si>
    <t>Tipologia</t>
  </si>
  <si>
    <t>Compress 7000i AW 7 - M</t>
  </si>
  <si>
    <t>CS5000DW 100 W</t>
  </si>
  <si>
    <t>CL7000i-Set 35 WE</t>
  </si>
  <si>
    <t>lt &gt; 35 kWh</t>
  </si>
  <si>
    <t>Compress 7001i AW 7 - M</t>
  </si>
  <si>
    <t>GC2300W 24 C</t>
  </si>
  <si>
    <t>CS5000DW 150 W</t>
  </si>
  <si>
    <t>GC9000i W 20 E</t>
  </si>
  <si>
    <t>CL7000i-Set 41 WE</t>
  </si>
  <si>
    <t>lt effettivo</t>
  </si>
  <si>
    <t>Compress 7000i AW 7 - MS</t>
  </si>
  <si>
    <t>Junkers Bosch</t>
  </si>
  <si>
    <t>GC2300W 24/30 C</t>
  </si>
  <si>
    <t>GC9000i W 30 E</t>
  </si>
  <si>
    <t>CL7000i-Set 53 WE</t>
  </si>
  <si>
    <t>Area lorda</t>
  </si>
  <si>
    <t>Compress 7001i AW 7 - MS</t>
  </si>
  <si>
    <t>GC2300W 24 P</t>
  </si>
  <si>
    <t>GC7000i-14</t>
  </si>
  <si>
    <t>CL7000i-Set 20 WES</t>
  </si>
  <si>
    <t>Compress 7000i AW 9 - B</t>
  </si>
  <si>
    <t>CS7000iAW 9 OR-S</t>
  </si>
  <si>
    <t>ZWB 24-1 EB</t>
  </si>
  <si>
    <t>GC7000i-24</t>
  </si>
  <si>
    <t>CL7000i-Set 26 WES</t>
  </si>
  <si>
    <t>Producibilità</t>
  </si>
  <si>
    <t>CS7001iAW 9 OR-S</t>
  </si>
  <si>
    <t>ZWB 24-1 EI</t>
  </si>
  <si>
    <t>GC7000i-24 C</t>
  </si>
  <si>
    <t>CL7000i-Set 35 WES</t>
  </si>
  <si>
    <t>Compress 7000i AW 9 - E</t>
  </si>
  <si>
    <t>ZWB 28-1 EB</t>
  </si>
  <si>
    <t>GC7000i-28 C</t>
  </si>
  <si>
    <t>CL7000i-Set 41 WES</t>
  </si>
  <si>
    <t>Factory made</t>
  </si>
  <si>
    <t>Compress 7001i AW 9 - E</t>
  </si>
  <si>
    <t>ZWB 24-3 C E</t>
  </si>
  <si>
    <t>ZWB 28-1 EI</t>
  </si>
  <si>
    <t>GC7000i-35 C</t>
  </si>
  <si>
    <t>CL7000i-Set 53 WES</t>
  </si>
  <si>
    <t>Compress 7000i AW 9 - M</t>
  </si>
  <si>
    <t>GC5000 W 21/27 R</t>
  </si>
  <si>
    <t>CL7000i-Set 20 WEB</t>
  </si>
  <si>
    <t>Compress 7001i AW 9 - M</t>
  </si>
  <si>
    <t>ZWB 28-3 C E</t>
  </si>
  <si>
    <t>CL7000i-Set 26 WEB</t>
  </si>
  <si>
    <t>Compress 7000i AW 9 - MS</t>
  </si>
  <si>
    <t>GC7000i W 14</t>
  </si>
  <si>
    <t>ZSB 22-3 C E</t>
  </si>
  <si>
    <t>CL7000i-Set 35 WEB</t>
  </si>
  <si>
    <t>Compress 7001i AW 9 - MS</t>
  </si>
  <si>
    <t>*88,2 calcolato sul PCS</t>
  </si>
  <si>
    <t>ZWSB 28-3 E</t>
  </si>
  <si>
    <t>GC7000i W 14 B</t>
  </si>
  <si>
    <t>GC5300i WM 24/100S</t>
  </si>
  <si>
    <t>CL7000i-Set 41 WEB</t>
  </si>
  <si>
    <t>CS7000iAW 13 OR-S</t>
  </si>
  <si>
    <t>AWB 13-17</t>
  </si>
  <si>
    <t>ZWSB 30-4 E</t>
  </si>
  <si>
    <t>ZSB 14-3 C E</t>
  </si>
  <si>
    <t>GC5300i WM 24/210 SO</t>
  </si>
  <si>
    <t>Condens 2000F-16</t>
  </si>
  <si>
    <t>CL7000i-Set 53 WEB</t>
  </si>
  <si>
    <t>CS7000iAW 13 OR-T</t>
  </si>
  <si>
    <t>CSW E</t>
  </si>
  <si>
    <t>GC5300iWT 24/48</t>
  </si>
  <si>
    <t>Condens 2000F-35</t>
  </si>
  <si>
    <t>CL4000i-Set 26 WE</t>
  </si>
  <si>
    <t>Compress 7000i AW 13s - E</t>
  </si>
  <si>
    <t>AWE 13-17</t>
  </si>
  <si>
    <t>CSW EP E</t>
  </si>
  <si>
    <t>GC5700iWT 24/42 S</t>
  </si>
  <si>
    <t>Condens 3000F-16</t>
  </si>
  <si>
    <t>CL4000i-Set 35 WE</t>
  </si>
  <si>
    <t>Compress 7000i AW 13t - E</t>
  </si>
  <si>
    <t>CSW 1-1 E</t>
  </si>
  <si>
    <t>Condens 3000F-35</t>
  </si>
  <si>
    <t>Climate 5000 MS 18 OUE + 9</t>
  </si>
  <si>
    <t>Compress 7000i AW 13s - M</t>
  </si>
  <si>
    <t>AWM 13-17</t>
  </si>
  <si>
    <t>CSW 1-2 E</t>
  </si>
  <si>
    <t>CWS E</t>
  </si>
  <si>
    <t>Climate 5000 MS 18 OUE + 12</t>
  </si>
  <si>
    <t>Compress 7000i AW 13t - M</t>
  </si>
  <si>
    <t>CSW 2-0 E</t>
  </si>
  <si>
    <t>GC2200W 24 C</t>
  </si>
  <si>
    <t>Climate 5000 MS 18 OUE + 18</t>
  </si>
  <si>
    <t>Compress 7000i AW 13s - MS</t>
  </si>
  <si>
    <t>AWMS 13-17</t>
  </si>
  <si>
    <t>CSW 2-1 E</t>
  </si>
  <si>
    <t>Climate 5000 MS 18 OUE + (9+9)</t>
  </si>
  <si>
    <t>Compress 7000i AW 13t - MS</t>
  </si>
  <si>
    <t>CSW 3-0 E</t>
  </si>
  <si>
    <t>GC4300iW 24/25 C</t>
  </si>
  <si>
    <t>Climate 5000 MS 18 OUE + (9+12)</t>
  </si>
  <si>
    <t>CS7000iAW 17 OR-T</t>
  </si>
  <si>
    <t>ZBS 14/210-3 SOE</t>
  </si>
  <si>
    <t>GC4300iW 24/30 C</t>
  </si>
  <si>
    <t>Climate 5000 MS 18 OUE + (12+12)</t>
  </si>
  <si>
    <t>Compress 7000i AW 17t - E</t>
  </si>
  <si>
    <t>ZBS 14/100-3 SE</t>
  </si>
  <si>
    <t>GC4300iW 24 P</t>
  </si>
  <si>
    <t>Climate 5000 MS 27 OUE + 12</t>
  </si>
  <si>
    <t>Compress 7000i AW 17t - M</t>
  </si>
  <si>
    <t>GC5700iW 24/24 C</t>
  </si>
  <si>
    <t>CSW 30-3 A</t>
  </si>
  <si>
    <t>Climate 5000 MS 27 OUE + 18</t>
  </si>
  <si>
    <t>Compress 7000i AW 17t - MS</t>
  </si>
  <si>
    <t>GC5700i W 24/30 C</t>
  </si>
  <si>
    <t>ZBS 14/210-3 SO E</t>
  </si>
  <si>
    <t>Climate 5000 MS 27 OUE + (9+9)</t>
  </si>
  <si>
    <t>ODU Split 4</t>
  </si>
  <si>
    <t>AWBS 2-6</t>
  </si>
  <si>
    <t>GC4300iW 15 P</t>
  </si>
  <si>
    <t>ZBS 22/210-3 SO E</t>
  </si>
  <si>
    <t>Climate 5000 MS 27 OUE + (9+12)</t>
  </si>
  <si>
    <t>Compress 3000 AWS 4 - ES</t>
  </si>
  <si>
    <t>AWES 2-6</t>
  </si>
  <si>
    <t>GC5700i W 24 P</t>
  </si>
  <si>
    <t>ZBS 30/210-3 SO E</t>
  </si>
  <si>
    <t>Climate 5000 MS 27 OUE + (9+18)</t>
  </si>
  <si>
    <t>Compress 3000 AWS 4 - MS</t>
  </si>
  <si>
    <t>AWMS 2-6</t>
  </si>
  <si>
    <t xml:space="preserve">GC9000iW 30 E(B) </t>
  </si>
  <si>
    <t>Climate 5000 MS 27 OUE + (12+12)</t>
  </si>
  <si>
    <t>Compress 3000 AWS 4 - MSS</t>
  </si>
  <si>
    <t>AWMSS 2-6</t>
  </si>
  <si>
    <t>Climate 5000 MS 27 OUE + (12+18)</t>
  </si>
  <si>
    <t>ODU Split 6</t>
  </si>
  <si>
    <t>Climate 5000 MS 27 OUE + (9+9+9)</t>
  </si>
  <si>
    <t>Compress 3000 AWS 6 - ES</t>
  </si>
  <si>
    <t>GC5700i W 15 P</t>
  </si>
  <si>
    <t>ZSBR 28-3 E</t>
  </si>
  <si>
    <t>Climate 5000 MS 27 OUE + (9+9+12)</t>
  </si>
  <si>
    <t>Compress 3000 AWS 6 - MS</t>
  </si>
  <si>
    <t>ZBR 35-3 A</t>
  </si>
  <si>
    <t>Climate 5000 MS 27 OUE + (9+12+12)</t>
  </si>
  <si>
    <t>Compress 3000 AWS 6 - MSS</t>
  </si>
  <si>
    <t>*</t>
  </si>
  <si>
    <t>Climate 5000 MS 27 OUE + (12+12+12)</t>
  </si>
  <si>
    <t>ODU Split 8</t>
  </si>
  <si>
    <t>AWBS 8-15</t>
  </si>
  <si>
    <t>GC9000i WM  20/210 S</t>
  </si>
  <si>
    <t>Climate 5000 MS 36 OUE + (18)</t>
  </si>
  <si>
    <t>Compress 3000 AWS 8 - ES</t>
  </si>
  <si>
    <t>AWES 8-15</t>
  </si>
  <si>
    <t>Climate 5000 MS 36 OUE + (24)</t>
  </si>
  <si>
    <t>Compress 3000 AWS 8 - MS</t>
  </si>
  <si>
    <t>AWMS 8-15</t>
  </si>
  <si>
    <t>Climate 5000 MS 36 OUE + (9+9)</t>
  </si>
  <si>
    <t>Compress 3000 AWS 8 - MSS</t>
  </si>
  <si>
    <t>AWMSS 8-15</t>
  </si>
  <si>
    <t>Climate 5000 MS 36 OUE + (9+12)</t>
  </si>
  <si>
    <t>ODU Split 11s</t>
  </si>
  <si>
    <t>Climate 5000 MS 36 OUE + (9+18)</t>
  </si>
  <si>
    <t>Compress 3000 AWS 11s - ES</t>
  </si>
  <si>
    <t>Climate 5000 MS 36 OUE + (9+24)</t>
  </si>
  <si>
    <t>Compress 3000 AWS 11s - MS</t>
  </si>
  <si>
    <t>Climate 5000 MS 36 OUE + (12+12)</t>
  </si>
  <si>
    <t>Compress 3000 AWS 11s - MSS</t>
  </si>
  <si>
    <t>Climate 5000 MS 36 OUE + (12+18)</t>
  </si>
  <si>
    <t>ODU Split 11t</t>
  </si>
  <si>
    <t>Climate 5000 MS 36 OUE + (12+24)</t>
  </si>
  <si>
    <t>Compress 3000 AWS 11t - ES</t>
  </si>
  <si>
    <t>Climate 5000 MS 36 OUE + (18+18)</t>
  </si>
  <si>
    <t>Compress 3000 AWS 11t - MS</t>
  </si>
  <si>
    <t>Climate 5000 MS 36 OUE + (18+24)</t>
  </si>
  <si>
    <t>Compress 3000 AWS 11t - MSS</t>
  </si>
  <si>
    <t>Climate 5000 MS 36 OUE + (9+9+9)</t>
  </si>
  <si>
    <t>ODU Split 13s</t>
  </si>
  <si>
    <t>Climate 5000 MS 36 OUE + (9+9+12)</t>
  </si>
  <si>
    <t>Compress 3000 AWS 13s - ES</t>
  </si>
  <si>
    <t>Climate 5000 MS 36 OUE + (9+9+18)</t>
  </si>
  <si>
    <t>Compress 3000 AWS 13s - MS</t>
  </si>
  <si>
    <t>Climate 5000 MS 36 OUE + (9+9+24)</t>
  </si>
  <si>
    <t>Compress 3000 AWS 13s - MSS</t>
  </si>
  <si>
    <t>*controllare se ne manca qualcuna</t>
  </si>
  <si>
    <t>Climate 5000 MS 36 OUE + (9+12+12)</t>
  </si>
  <si>
    <t>ODU Split 13t</t>
  </si>
  <si>
    <t>Climate 5000 MS 36 OUE + (9+12+18)</t>
  </si>
  <si>
    <t>Compress 3000 AWS 13t - ES</t>
  </si>
  <si>
    <t>https://www.bosch-homecomfort.com/it/media/country_pool/documenti/listino-giugno-2023/120_soluzioni_ibride.pdf</t>
  </si>
  <si>
    <t>Climate 5000 MS 36 OUE + (9+12+24)</t>
  </si>
  <si>
    <t>Compress 3000 AWS 13t - MS</t>
  </si>
  <si>
    <t>Climate 5000 MS 36 OUE + (9+18+18)</t>
  </si>
  <si>
    <t>Compress 3000 AWS 13t - MSS</t>
  </si>
  <si>
    <t>Climate 5000 MS 36 OUE + (12+12+12)</t>
  </si>
  <si>
    <t>ODU Split 15s</t>
  </si>
  <si>
    <t>Climate 5000 MS 36 OUE + (12+12+18)</t>
  </si>
  <si>
    <t>Compress 3000 AWS 15s - ES</t>
  </si>
  <si>
    <t>Climate 5000 MS 36 OUE + (12+12+24)</t>
  </si>
  <si>
    <t>Compress 3000 AWS 15s - MS</t>
  </si>
  <si>
    <t>Climate 5000 MS 36 OUE + (12+18+18)</t>
  </si>
  <si>
    <t>Compress 3000 AWS 15s - MSS</t>
  </si>
  <si>
    <t>Climate 5000 MS 36 OUE + (9+9+9+9)</t>
  </si>
  <si>
    <t>ODU Split 15t</t>
  </si>
  <si>
    <t>Climate 5000 MS 36 OUE + (9+9+9+12)</t>
  </si>
  <si>
    <t>Compress 3000 AWS 15t - ES</t>
  </si>
  <si>
    <t>Climate 5000 MS 36 OUE + (9+9+9+18)</t>
  </si>
  <si>
    <t>Compress 3000 AWS 15t - MS</t>
  </si>
  <si>
    <t>Climate 5000 MS 36 OUE + (9+9+12+12)</t>
  </si>
  <si>
    <t>Compress 3000 AWS 15t - MSS</t>
  </si>
  <si>
    <t>Climate 5000 MS 36 OUE + (9+9+12+18)</t>
  </si>
  <si>
    <t>HC7000iAW 9 l</t>
  </si>
  <si>
    <t>Climate 5000 MS 36 OUE + (9+12+12+12)</t>
  </si>
  <si>
    <t>Climate 5000 MS 36 OUE + (12+12+12+12)</t>
  </si>
  <si>
    <t>CL5000M 41/2 E (7+7)</t>
  </si>
  <si>
    <t>HC3000iAW 6 l</t>
  </si>
  <si>
    <t>CL5000M 41/2 E (7+9)</t>
  </si>
  <si>
    <t>CL5000M 41/2 E (9+9)</t>
  </si>
  <si>
    <t>-</t>
  </si>
  <si>
    <t>CL5000M 53/2 E (7+7)</t>
  </si>
  <si>
    <t>CL5000M 53/2 E (7+9)</t>
  </si>
  <si>
    <t>CL5000M 53/2 E (7+12)</t>
  </si>
  <si>
    <t>CL5000M 53/2 E (7+18)</t>
  </si>
  <si>
    <t>CL5000M 53/2 E (9+9)</t>
  </si>
  <si>
    <t>CS2000 AWF 12 R-T</t>
  </si>
  <si>
    <t>CL5000M 53/2 E (9+12)</t>
  </si>
  <si>
    <t>CL5000M 53/2 E (12+12)</t>
  </si>
  <si>
    <t>CS2000 AWF 14 R-T</t>
  </si>
  <si>
    <t>CL5000M 62/3 E (7+7)</t>
  </si>
  <si>
    <t>CL5000M 62/3 E (7+9)</t>
  </si>
  <si>
    <t>CS2000 AWF 16 R-T</t>
  </si>
  <si>
    <t>CL5000M 62/3 E (7+12)</t>
  </si>
  <si>
    <t>CS2000 AWF 18 R-T</t>
  </si>
  <si>
    <t>CL5000M 62/3 E (7+18)</t>
  </si>
  <si>
    <t>CS2000 AWF 22 R-T</t>
  </si>
  <si>
    <t>CL5000M 62/3 E (9+9)</t>
  </si>
  <si>
    <t>CS2000 AWF 26 R-T</t>
  </si>
  <si>
    <t>CL5000M 62/3 E (9+12)</t>
  </si>
  <si>
    <t>CS2000 AWF 30 R-T</t>
  </si>
  <si>
    <t>CL5000M 62/3 E (9+18)</t>
  </si>
  <si>
    <t>CS3400iAWS 4 OR-S</t>
  </si>
  <si>
    <t>HC3400iAW SI</t>
  </si>
  <si>
    <t>CL5000M 62/3 E (12+12)</t>
  </si>
  <si>
    <t>CS3400iAWS 4 ORE-S</t>
  </si>
  <si>
    <t>CS3400iAWS 10 E</t>
  </si>
  <si>
    <t>CL5000M 62/3 E (7+7+7)</t>
  </si>
  <si>
    <t>CS3400iAWS 4 ORM-S</t>
  </si>
  <si>
    <t>CS3400iAWS 10 M</t>
  </si>
  <si>
    <t>CL5000M 62/3 E (7+7+9)</t>
  </si>
  <si>
    <t>CS3400iAWS 6 OR-S</t>
  </si>
  <si>
    <t>CL5000M 62/3 E (7+7+12)</t>
  </si>
  <si>
    <t>CS3400iAWS 6 ORE-S</t>
  </si>
  <si>
    <t>CL5000M 62/3 E (7+9+9)</t>
  </si>
  <si>
    <t>CS3400iAWS 6 ORM-S</t>
  </si>
  <si>
    <t>CL5000M 62/3 E (7+9+12)</t>
  </si>
  <si>
    <t>CS3400iAWS 8 OR-S</t>
  </si>
  <si>
    <t>CL5000M 62/3 E (9+9+9)</t>
  </si>
  <si>
    <t>CS3400iAWS 8 ORE-S</t>
  </si>
  <si>
    <t>CL5000M 79/3 E (7+7)</t>
  </si>
  <si>
    <t>CS3400iAWS 8 ORM-S</t>
  </si>
  <si>
    <t>CL5000M 79/3 E (7+9)</t>
  </si>
  <si>
    <t>CS3400iAWS 10 OR-S</t>
  </si>
  <si>
    <t>CS3400iAWS 10 B</t>
  </si>
  <si>
    <t>CL5000M 79/3 E (7+12)</t>
  </si>
  <si>
    <t>CS3400iAWS 10 ORE-S</t>
  </si>
  <si>
    <t>CL5000M 79/3 E (7+18)</t>
  </si>
  <si>
    <t>CS3400iAWS 10 ORM-S</t>
  </si>
  <si>
    <t>CL5000M 79/3 E (9+9)</t>
  </si>
  <si>
    <t>CS5800iAW 4 ORE-S</t>
  </si>
  <si>
    <t>AW 4 OR-S</t>
  </si>
  <si>
    <t>CS5800iAW 12 E</t>
  </si>
  <si>
    <t>CL5000M 79/3 E (9+12)</t>
  </si>
  <si>
    <t>CS5800iAW 5 ORE-S</t>
  </si>
  <si>
    <t>AW 5 OR-S</t>
  </si>
  <si>
    <t>CL5000M 79/3 E (9+18)</t>
  </si>
  <si>
    <t>CS5800iAW 7 ORE-S</t>
  </si>
  <si>
    <t>AW 7 OR-S</t>
  </si>
  <si>
    <t>CL5000M 79/3 E (12+12)</t>
  </si>
  <si>
    <t>CS5800iAW 4 ORM-S</t>
  </si>
  <si>
    <t>CS5800iAW 12 E M</t>
  </si>
  <si>
    <t>CL5000M 79/3 E (12+18)</t>
  </si>
  <si>
    <t>CS5800iAW 5 ORM-S</t>
  </si>
  <si>
    <t>CL5000M 79/3 E (7+7+7)</t>
  </si>
  <si>
    <t>CS5800iAW 7 ORM-S</t>
  </si>
  <si>
    <t>CL5000M 79/3 E (7+7+9)</t>
  </si>
  <si>
    <t>CL5000M 79/3 E (7+7+12)</t>
  </si>
  <si>
    <t>CL5000M 79/3 E (7+7+18)</t>
  </si>
  <si>
    <t>CL5000M 79/3 E (7+9+9)</t>
  </si>
  <si>
    <t>CL5000M 79/3 E (7+9+12)</t>
  </si>
  <si>
    <t>CL5000M 79/3 E (7+9+18)</t>
  </si>
  <si>
    <t>CL5000M 79/3 E (7+12+12)</t>
  </si>
  <si>
    <t>CL5000M 79/3 E (9+9+9)</t>
  </si>
  <si>
    <t>CL5000M 79/3 E (9+9+12)</t>
  </si>
  <si>
    <t>CL5000M 79/3 E (9+12+12)</t>
  </si>
  <si>
    <t>CL5000M 79/3 E (12+12+12)</t>
  </si>
  <si>
    <t>CL5000M 82/4 E (7+7)</t>
  </si>
  <si>
    <t>CL5000M 82/4 E (7+9)</t>
  </si>
  <si>
    <t>CL5000M 82/4 E (7+12)</t>
  </si>
  <si>
    <t>CL5000M 82/4 E (7+18)</t>
  </si>
  <si>
    <t>CL5000M 82/4 E (9+9)</t>
  </si>
  <si>
    <t>CL5000M 82/4 E (9+12)</t>
  </si>
  <si>
    <t>CL5000M 82/4 E (9+18)</t>
  </si>
  <si>
    <t>CL5000M 82/4 E (12+12)</t>
  </si>
  <si>
    <t>CL5000M 82/4 E (12+18)</t>
  </si>
  <si>
    <t>CL5000M 82/4 E (18+18)</t>
  </si>
  <si>
    <t>CL5000M 82/4 E (7+7+7)</t>
  </si>
  <si>
    <t>CL5000M 82/4 E (7+7+9)</t>
  </si>
  <si>
    <t>CL5000M 82/4 E (7+7+12)</t>
  </si>
  <si>
    <t>CL5000M 82/4 E (7+7+18)</t>
  </si>
  <si>
    <t>CL5000M 82/4 E (7+9+9)</t>
  </si>
  <si>
    <t>CL5000M 82/4 E (7+9+12)</t>
  </si>
  <si>
    <t>CL5000M 82/4 E (7+9+18)</t>
  </si>
  <si>
    <t>CL5000M 82/4 E (7+12+12)</t>
  </si>
  <si>
    <t>CL5000M 82/4 E (7+12+18)</t>
  </si>
  <si>
    <t>CL5000M 82/4 E (9+9+9)</t>
  </si>
  <si>
    <t>CL5000M 82/4 E (9+9+12)</t>
  </si>
  <si>
    <t>CL5000M 82/4 E (9+9+18)</t>
  </si>
  <si>
    <t>CL5000M 82/4 E (9+12+12)</t>
  </si>
  <si>
    <t>CL5000M 82/4 E (12+12+12)</t>
  </si>
  <si>
    <t>CL5000M 82/4 E (7+7+7+7)</t>
  </si>
  <si>
    <t>CL5000M 82/4 E (7+7+7+9)</t>
  </si>
  <si>
    <t>CL5000M 82/4 E (7+7+7+12)</t>
  </si>
  <si>
    <t>CL5000M 82/4 E (7+7+9+9)</t>
  </si>
  <si>
    <t>CL5000M 82/4 E (7+7+9+12)</t>
  </si>
  <si>
    <t>CL5000M 82/4 E (7+9+9+9)</t>
  </si>
  <si>
    <t>CL5000M 82/4 E (7+9+9+12)</t>
  </si>
  <si>
    <t>CL5000M 82/4 E (9+9+9+9)</t>
  </si>
  <si>
    <t>CL5000M 105/4 E (7+9)</t>
  </si>
  <si>
    <t>CL5000M 105/4 E (7+12)</t>
  </si>
  <si>
    <t>CL5000M 105/4 E (7+18)</t>
  </si>
  <si>
    <t>CL5000M 105/4 E (7+24)</t>
  </si>
  <si>
    <t>CL5000M 105/4 E (9+9)</t>
  </si>
  <si>
    <t>CL5000M 105/4 E (9+12)</t>
  </si>
  <si>
    <t>CL5000M 105/4 E (9+18)</t>
  </si>
  <si>
    <t>CL5000M 105/4 E (9+24)</t>
  </si>
  <si>
    <t>CL5000M 105/4 E (12+12)</t>
  </si>
  <si>
    <t>CL5000M 105/4 E (12+18)</t>
  </si>
  <si>
    <t>CL5000M 105/4 E (12+24)</t>
  </si>
  <si>
    <t>CL5000M 105/4 E (18+18)</t>
  </si>
  <si>
    <t>CL5000M 105/4 E (7+7+7)</t>
  </si>
  <si>
    <t>CL5000M 105/4 E (7+7+9)</t>
  </si>
  <si>
    <t>CL5000M 105/4 E (7+7+12)</t>
  </si>
  <si>
    <t>CL5000M 105/4 E (7+7+18)</t>
  </si>
  <si>
    <t>CL5000M 105/4 E (7+7+24)</t>
  </si>
  <si>
    <t>CL5000M 105/4 E (7+9+9)</t>
  </si>
  <si>
    <t>CL5000M 105/4 E (7+9+12)</t>
  </si>
  <si>
    <t>CL5000M 105/4 E (7+9+18)</t>
  </si>
  <si>
    <t>CL5000M 105/4 E (7+9+24)</t>
  </si>
  <si>
    <t>CL5000M 105/4 E (7+12+12)</t>
  </si>
  <si>
    <t>CL5000M 105/4 E (7+12+18)</t>
  </si>
  <si>
    <t>CL5000M 105/4 E (7+12+24)</t>
  </si>
  <si>
    <t>CL5000M 105/4 E (7+18+18)</t>
  </si>
  <si>
    <t>CL5000M 105/4 E (9+9+9)</t>
  </si>
  <si>
    <t>CL5000M 105/4 E (9+9+12)</t>
  </si>
  <si>
    <t>CL5000M 105/4 E (9+9+18)</t>
  </si>
  <si>
    <t>CL5000M 105/4 E (9+9+24)</t>
  </si>
  <si>
    <t>CL5000M 105/4 E (9+12+12)</t>
  </si>
  <si>
    <t>CL5000M 105/4 E (9+12+18)</t>
  </si>
  <si>
    <t>CL5000M 105/4 E (9+12+24)</t>
  </si>
  <si>
    <t>CL5000M 105/4 E (9+18+18)</t>
  </si>
  <si>
    <t>CL5000M 105/4 E (12+12+12)</t>
  </si>
  <si>
    <t>CL5000M 105/4 E (12+12+18)</t>
  </si>
  <si>
    <t>CL5000M 105/4 E (12+12+24)</t>
  </si>
  <si>
    <t>CL5000M 105/4 E (7+7+7+7)</t>
  </si>
  <si>
    <t>CS2000AWF 12 R-S</t>
  </si>
  <si>
    <t>CL5000M 105/4 E (7+7+7+9)</t>
  </si>
  <si>
    <t>CL5000M 105/4 E (7+7+7+12)</t>
  </si>
  <si>
    <t>CL5000M 105/4 E (7+7+7+18)</t>
  </si>
  <si>
    <t>CL5000M 105/4 E (7+7+7+24)</t>
  </si>
  <si>
    <t>CL5000M 105/4 E (7+7+9+9)</t>
  </si>
  <si>
    <t>CL5000M 105/4 E (7+7+9+12)</t>
  </si>
  <si>
    <t>CL5000M 105/4 E (7+7+9+18)</t>
  </si>
  <si>
    <t>CL5000M 105/4 E (7+7+9+24)</t>
  </si>
  <si>
    <t>CL5000M 105/4 E (7+7+12+12)</t>
  </si>
  <si>
    <t>CL5000M 105/4 E (7+7+12+18)</t>
  </si>
  <si>
    <t>CL5000M 105/4 E (7+9+9+)</t>
  </si>
  <si>
    <t>CL5000M 105/4 E (7+9+9+12)</t>
  </si>
  <si>
    <t>CL5000M 105/4 E (7+9+9+18)</t>
  </si>
  <si>
    <t>CL5000M 105/4 E (7+9+12+12)</t>
  </si>
  <si>
    <t>CL5000M 105/4 E (7+9+12+18)</t>
  </si>
  <si>
    <t>CL5000M 105/4 E (7+12+12+12)</t>
  </si>
  <si>
    <t>CL5000M 105/4 E (9+9+9+9)</t>
  </si>
  <si>
    <t>CL5000M 105/4 E (9+9+9+12)</t>
  </si>
  <si>
    <t>CL5000M 105/4 E (9+9+9+18)</t>
  </si>
  <si>
    <t>CL5000M 105/4 E (9+9+12+12)</t>
  </si>
  <si>
    <t>CL5000M 105/4 E (9+9+12+18)</t>
  </si>
  <si>
    <t>CL5000M 105/4 E (9+12+12+12)</t>
  </si>
  <si>
    <t>CL5000M 105/4 E (12+12+12+12)</t>
  </si>
  <si>
    <t>CL5000M 125/5 E (7+9)</t>
  </si>
  <si>
    <t>CL5000M 125/5 E (7+12)</t>
  </si>
  <si>
    <t>CL5000M 125/5 E (7+18)</t>
  </si>
  <si>
    <t>CL5000M 125/5 E (7+24)</t>
  </si>
  <si>
    <t>CL5000M 125/5 E (9+9)</t>
  </si>
  <si>
    <t>CL5000M 125/5 E (9+12)</t>
  </si>
  <si>
    <t>CL5000M 125/5 E (9+18)</t>
  </si>
  <si>
    <t>CL5000M 125/5 E (9+24)</t>
  </si>
  <si>
    <t>CL5000M 125/5 E (12+12)</t>
  </si>
  <si>
    <t>CL5000M 125/5 E (12+18)</t>
  </si>
  <si>
    <t>CL5000M 125/5 E (12+24)</t>
  </si>
  <si>
    <t>CL5000M 125/5 E (18+18)</t>
  </si>
  <si>
    <t>CL5000M 125/5 E (18+24)</t>
  </si>
  <si>
    <t>CL5000M 125/5 E (7+7+7)</t>
  </si>
  <si>
    <t>CL5000M 125/5 E (7+7+9)</t>
  </si>
  <si>
    <t>CL5000M 125/5 E (7+7+12)</t>
  </si>
  <si>
    <t>CL5000M 125/5 E (7+7+18)</t>
  </si>
  <si>
    <t>CL5000M 125/5 E (7+7+24)</t>
  </si>
  <si>
    <t>CL5000M 125/5 E (7+9+9)</t>
  </si>
  <si>
    <t>CL5000M 125/5 E (7+9+12)</t>
  </si>
  <si>
    <t>CL5000M 125/5 E (7+9+18)</t>
  </si>
  <si>
    <t>CL5000M 125/5 E (7+9+24)</t>
  </si>
  <si>
    <t>CL5000M 125/5 E (7+12+12)</t>
  </si>
  <si>
    <t>CL5000M 125/5 E (7+12+18)</t>
  </si>
  <si>
    <t>CL5000M 125/5 E (7+12+24)</t>
  </si>
  <si>
    <t>CL5000M 125/5 E (7+18+18)</t>
  </si>
  <si>
    <t>CL5000M 125/5 E (9+9+9)</t>
  </si>
  <si>
    <t>CL5000M 125/5 E (9+9+12)</t>
  </si>
  <si>
    <t>CL5000M 125/5 E (9+9+18)</t>
  </si>
  <si>
    <t>CL5000M 125/5 E (9+9+24)</t>
  </si>
  <si>
    <t>CL5000M 125/5 E (9+12+12)</t>
  </si>
  <si>
    <t>CL5000M 125/5 E (9+12+18)</t>
  </si>
  <si>
    <t>CL5000M 125/5 E (9+12+24)</t>
  </si>
  <si>
    <t>CL5000M 125/5 E (9+18+18)</t>
  </si>
  <si>
    <t>CL5000M 125/5 E (12+12+12)</t>
  </si>
  <si>
    <t>CL5000M 125/5 E (12+12+18)</t>
  </si>
  <si>
    <t>CL5000M 125/5 E (12+12+24)</t>
  </si>
  <si>
    <t>CL5000M 125/5 E (12+18+18)</t>
  </si>
  <si>
    <t>CL5000M 125/5 E (12+18+24)</t>
  </si>
  <si>
    <t>CL5000M 125/5 E (18+18+18)</t>
  </si>
  <si>
    <t>CL5000M 125/5 E (7+7+7+7)</t>
  </si>
  <si>
    <t>CL5000M 125/5 E (7+7+7+9)</t>
  </si>
  <si>
    <t>CL5000M 125/5 E (7+7+7+12)</t>
  </si>
  <si>
    <t>CL5000M 125/5 E (7+7+7+18)</t>
  </si>
  <si>
    <t>CL5000M 125/5 E (7+7+7+24)</t>
  </si>
  <si>
    <t>CL5000M 125/5 E (7+7+9+9)</t>
  </si>
  <si>
    <t>CL5000M 125/5 E (7+7+9+12)</t>
  </si>
  <si>
    <t>CL5000M 125/5 E (7+7+9+18)</t>
  </si>
  <si>
    <t>CL5000M 125/5 E (7+7+9+24)</t>
  </si>
  <si>
    <t>CL5000M 125/5 E (7+7+12+12)</t>
  </si>
  <si>
    <t>CL5000M 125/5 E (7+7+12+18)</t>
  </si>
  <si>
    <t>CL5000M 125/5 E (7+7+12+24)</t>
  </si>
  <si>
    <t>CL5000M 125/5 E (7+7+18+18)</t>
  </si>
  <si>
    <t>CL5000M 125/5 E (7+7+18+24)</t>
  </si>
  <si>
    <t>CL5000M 125/5 E (7+9+9+9)</t>
  </si>
  <si>
    <t>CL5000M 125/5 E (7+9+9+12)</t>
  </si>
  <si>
    <t>CL5000M 125/5 E (7+9+9+18)</t>
  </si>
  <si>
    <t>CL5000M 125/5 E (7+9+9+24)</t>
  </si>
  <si>
    <t>CL5000M 125/5 E (7+9+12+12)</t>
  </si>
  <si>
    <t>CL5000M 125/5 E (7+9+12+18)</t>
  </si>
  <si>
    <t>CL5000M 125/5 E (7+9+12+24)</t>
  </si>
  <si>
    <t>CL5000M 125/5 E (7+9+18+18)</t>
  </si>
  <si>
    <t>CL5000M 125/5 E (7+12+12+12)</t>
  </si>
  <si>
    <t>CL5000M 125/5 E (7+12+12+18)</t>
  </si>
  <si>
    <t>CL5000M 125/5 E (7+12+18+18)</t>
  </si>
  <si>
    <t>CL5000M 125/5 E (9+9+9+9)</t>
  </si>
  <si>
    <t>CL5000M 125/5 E (9+9+9+12)</t>
  </si>
  <si>
    <t>CL5000M 125/5 E (9+9+9+18)</t>
  </si>
  <si>
    <t>CL5000M 125/5 E (9+9+9+24)</t>
  </si>
  <si>
    <t>CL5000M 125/5 E (9+9+12+12)</t>
  </si>
  <si>
    <t>CL5000M 125/5 E (9+9+12+18)</t>
  </si>
  <si>
    <t>CL5000M 125/5 E (9+9+12+24)</t>
  </si>
  <si>
    <t>CL5000M 125/5 E (9+9+18+18)</t>
  </si>
  <si>
    <t>CL5000M 125/5 E (9+12+12+12)</t>
  </si>
  <si>
    <t>CL5000M 125/5 E (9+12+12+18)</t>
  </si>
  <si>
    <t>CL5000M 125/5 E (12+12+12+12)</t>
  </si>
  <si>
    <t>CL5000M 125/5 E (12+12+12+18)</t>
  </si>
  <si>
    <t>CL5000M 125/5 E (7+7+7+7+7)</t>
  </si>
  <si>
    <t>CL5000M 125/5 E (7+7+7+7+9)</t>
  </si>
  <si>
    <t>CL5000M 125/5 E (7+7+7+7+12)</t>
  </si>
  <si>
    <t>CL5000M 125/5 E (7+7+7+7+18)</t>
  </si>
  <si>
    <t>CL5000M 125/5 E (7+7+7+7+24)</t>
  </si>
  <si>
    <t>CL5000M 125/5 E (7+7+7+9+9)</t>
  </si>
  <si>
    <t>CL5000M 125/5 E (7+7+7+9+12)</t>
  </si>
  <si>
    <t>CL5000M 125/5 E (7+7+7+9+18)</t>
  </si>
  <si>
    <t>CL5000M 125/5 E (7+7+7+9+24)</t>
  </si>
  <si>
    <t>CL5000M 125/5 E (7+7+7+12+12)</t>
  </si>
  <si>
    <t>CL5000M 125/5 E (7+7+7+12+18)</t>
  </si>
  <si>
    <t>CL5000M 125/5 E (7+7+9+9+9)</t>
  </si>
  <si>
    <t>CL5000M 125/5 E (7+7+9+9+12)</t>
  </si>
  <si>
    <t>CL5000M 125/5 E (7+7+9+9+18)</t>
  </si>
  <si>
    <t>CL5000M 125/5 E (7+7+9+9+24)</t>
  </si>
  <si>
    <t>CL5000M 125/5 E (7+7+9+12+12)</t>
  </si>
  <si>
    <t>CL5000M 125/5 E (7+7+9+12+18)</t>
  </si>
  <si>
    <t>CL5000M 125/5 E (7+7+12+12+12)</t>
  </si>
  <si>
    <t>CL5000M 125/5 E (7+7+12+12+18)</t>
  </si>
  <si>
    <t>CL5000M 125/5 E (7+9+9+9+9)</t>
  </si>
  <si>
    <t>CL5000M 125/5 E (7+9+9+9+12)</t>
  </si>
  <si>
    <t>CL5000M 125/5 E (7+9+9+9+18)</t>
  </si>
  <si>
    <t>CL5000M 125/5 E (7+9+9+12+12)</t>
  </si>
  <si>
    <t>CL5000M 125/5 E (7+9+9+12+18)</t>
  </si>
  <si>
    <t>CL5000M 125/5 E (7+9+12+12+12)</t>
  </si>
  <si>
    <t>CL5000M 125/5 E (7+12+12+12+12)</t>
  </si>
  <si>
    <t>CL5000M 125/5 E (9+9+9+9+9)</t>
  </si>
  <si>
    <t>CL5000M 125/5 E (9+9+9+9+12)</t>
  </si>
  <si>
    <t>CL5000M 125/5 E (9+9+9+9+18)</t>
  </si>
  <si>
    <t>CL5000M 125/5 E (9+9+9+12+12)</t>
  </si>
  <si>
    <t>CL5000M 125/5 E (9+9+12+12+12)</t>
  </si>
  <si>
    <t>CL5000iL-Set 35 4CCE</t>
  </si>
  <si>
    <t>CL5000iL-Set 53 4CCE</t>
  </si>
  <si>
    <t>CL5000iL-Set 70 4CE</t>
  </si>
  <si>
    <t>CL5000iL-Set 88 4CE</t>
  </si>
  <si>
    <t>CL5000iL-Set 105 4CE</t>
  </si>
  <si>
    <t>CL5000iL-Set 105 4CE-3</t>
  </si>
  <si>
    <t>CL5000iL-Set 35 DE</t>
  </si>
  <si>
    <t>CL5000iL-Set 53 DE</t>
  </si>
  <si>
    <t>CL5000iL-Set 70 DE</t>
  </si>
  <si>
    <t>CL5000iL-Set 88 DE</t>
  </si>
  <si>
    <t>CL5000iL-Set 105 DE</t>
  </si>
  <si>
    <t>CL5000iL-Set 105 DE-3</t>
  </si>
  <si>
    <t>CL5000iL-Set 125 DE</t>
  </si>
  <si>
    <t>CL5000iL-Set 35 CNE</t>
  </si>
  <si>
    <t>CL5000iL-Set 53 CNE</t>
  </si>
  <si>
    <t>CL5000iL-Set 53 CF</t>
  </si>
  <si>
    <t>CL5000iL-Set 70 CF</t>
  </si>
  <si>
    <t>CL5000iL-Set 105 CF</t>
  </si>
  <si>
    <t>CL5000iL-Set 105 CF-3</t>
  </si>
  <si>
    <t>CS2000AWF 14 R-S</t>
  </si>
  <si>
    <t>CS2000AWF 16 R-S</t>
  </si>
  <si>
    <t>CSH3400iAWS OR 10-S</t>
  </si>
  <si>
    <t>*controllare che tutte queste pdc siano scritti esattamente con le stesse spaziature di colonna 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</si>
</sst>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164" formatCode="#,##0.00\ &quot;€&quot;"/>
    <numFmt numFmtId="165" formatCode="[$€-2]\ #,##0.00;[Red]\-[$€-2]\ #,##0.00"/>
    <numFmt numFmtId="166" formatCode="0.0"/>
  </numFmts>
  <fonts count="31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theme="0"/>
      <name val="Arial"/>
      <family val="2"/>
    </font>
    <font>
      <u/>
      <sz val="10"/>
      <color theme="10"/>
      <name val="Arial"/>
      <family val="2"/>
    </font>
    <font>
      <b/>
      <sz val="18"/>
      <color theme="3"/>
      <name val="Calibri Light"/>
      <family val="2"/>
      <scheme val="major"/>
    </font>
    <font>
      <sz val="12"/>
      <color theme="1"/>
      <name val="Bosch Office Sans"/>
    </font>
    <font>
      <sz val="10"/>
      <color rgb="FFFF0000"/>
      <name val="Bosch Office Sans"/>
    </font>
    <font>
      <b/>
      <sz val="12"/>
      <color theme="1"/>
      <name val="Bosch Office Sans"/>
    </font>
    <font>
      <b/>
      <sz val="13"/>
      <color theme="1"/>
      <name val="Bosch Office Sans"/>
    </font>
    <font>
      <sz val="12"/>
      <name val="Bosch Office Sans"/>
    </font>
    <font>
      <i/>
      <sz val="10"/>
      <color theme="1"/>
      <name val="Bosch Office Sans"/>
    </font>
    <font>
      <sz val="12"/>
      <color theme="0"/>
      <name val="Bosch Office Sans"/>
    </font>
    <font>
      <sz val="12"/>
      <color rgb="FFFF0000"/>
      <name val="Bosch Office Sans"/>
    </font>
    <font>
      <b/>
      <sz val="12"/>
      <color theme="3"/>
      <name val="Arial"/>
      <family val="2"/>
    </font>
    <font>
      <b/>
      <sz val="12"/>
      <name val="Bosch Office Sans"/>
    </font>
    <font>
      <b/>
      <sz val="12"/>
      <color theme="3"/>
      <name val="Bosch Office Sans"/>
    </font>
    <font>
      <b/>
      <sz val="12"/>
      <color rgb="FFFFFFFF"/>
      <name val="Bosch Office Sans"/>
    </font>
    <font>
      <b/>
      <vertAlign val="superscript"/>
      <sz val="12"/>
      <color rgb="FFFFFFFF"/>
      <name val="Bosch Office Sans"/>
    </font>
    <font>
      <b/>
      <sz val="12"/>
      <color theme="0"/>
      <name val="Bosch Office Sans"/>
    </font>
    <font>
      <sz val="12"/>
      <color rgb="FF006100"/>
      <name val="Bosch Office Sans"/>
    </font>
    <font>
      <sz val="12"/>
      <color rgb="FF000000"/>
      <name val="Bosch Office Sans"/>
    </font>
    <font>
      <u/>
      <sz val="12"/>
      <color theme="10"/>
      <name val="Bosch Office Sans"/>
    </font>
    <font>
      <u/>
      <sz val="12"/>
      <color theme="10"/>
      <name val="Arial"/>
      <family val="2"/>
    </font>
    <font>
      <b/>
      <sz val="13"/>
      <name val="Bosch Office Sans"/>
    </font>
    <font>
      <sz val="8"/>
      <name val="Arial"/>
      <family val="2"/>
    </font>
    <font>
      <i/>
      <sz val="10"/>
      <color theme="0"/>
      <name val="Bosch Office Sans"/>
    </font>
    <font>
      <i/>
      <sz val="12"/>
      <color theme="0"/>
      <name val="Bosch Office Sans"/>
    </font>
  </fonts>
  <fills count="1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AEAEAE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</borders>
  <cellStyleXfs count="1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1" fillId="8" borderId="0" applyNumberFormat="0" applyBorder="0" applyAlignment="0" applyProtection="0"/>
    <xf numFmtId="0" fontId="7" fillId="0" borderId="0" applyNumberFormat="0" applyFill="0" applyBorder="0" applyAlignment="0" applyProtection="0"/>
  </cellStyleXfs>
  <cellXfs count="128">
    <xf numFmtId="0" fontId="0" fillId="0" borderId="0" xfId="0"/>
    <xf numFmtId="0" fontId="9" fillId="9" borderId="0" xfId="0" applyFont="1" applyFill="1" applyAlignment="1" applyProtection="1">
      <alignment horizontal="center" vertical="top"/>
      <protection locked="0"/>
    </xf>
    <xf numFmtId="1" fontId="9" fillId="9" borderId="0" xfId="1" applyNumberFormat="1" applyFont="1" applyFill="1" applyAlignment="1" applyProtection="1">
      <alignment horizontal="center" vertical="top"/>
      <protection locked="0"/>
    </xf>
    <xf numFmtId="44" fontId="9" fillId="9" borderId="0" xfId="1" applyFont="1" applyFill="1" applyAlignment="1" applyProtection="1">
      <alignment horizontal="center" vertical="top"/>
      <protection locked="0"/>
    </xf>
    <xf numFmtId="0" fontId="15" fillId="14" borderId="0" xfId="6" applyFont="1" applyFill="1" applyAlignment="1" applyProtection="1">
      <alignment wrapText="1"/>
      <protection hidden="1"/>
    </xf>
    <xf numFmtId="0" fontId="15" fillId="14" borderId="0" xfId="6" applyFont="1" applyFill="1" applyAlignment="1" applyProtection="1">
      <alignment vertical="top" wrapText="1"/>
      <protection hidden="1"/>
    </xf>
    <xf numFmtId="0" fontId="15" fillId="14" borderId="0" xfId="0" applyFont="1" applyFill="1" applyAlignment="1" applyProtection="1">
      <alignment vertical="center"/>
      <protection hidden="1"/>
    </xf>
    <xf numFmtId="0" fontId="9" fillId="0" borderId="0" xfId="0" applyFont="1" applyAlignment="1">
      <alignment vertical="top"/>
    </xf>
    <xf numFmtId="0" fontId="9" fillId="0" borderId="0" xfId="0" applyFont="1"/>
    <xf numFmtId="0" fontId="9" fillId="0" borderId="0" xfId="0" applyFont="1" applyAlignment="1">
      <alignment horizontal="right" vertical="top"/>
    </xf>
    <xf numFmtId="0" fontId="9" fillId="0" borderId="0" xfId="0" applyFont="1" applyAlignment="1">
      <alignment horizontal="center" vertical="top"/>
    </xf>
    <xf numFmtId="0" fontId="19" fillId="0" borderId="2" xfId="4" applyFont="1" applyAlignment="1" applyProtection="1">
      <alignment horizontal="right" vertical="top"/>
    </xf>
    <xf numFmtId="44" fontId="9" fillId="0" borderId="0" xfId="1" applyFont="1" applyAlignment="1" applyProtection="1">
      <alignment horizontal="center" vertical="top"/>
    </xf>
    <xf numFmtId="0" fontId="11" fillId="0" borderId="0" xfId="0" applyFont="1" applyAlignment="1">
      <alignment vertical="top"/>
    </xf>
    <xf numFmtId="2" fontId="9" fillId="0" borderId="0" xfId="0" applyNumberFormat="1" applyFont="1" applyAlignment="1">
      <alignment horizontal="center" vertical="top"/>
    </xf>
    <xf numFmtId="0" fontId="8" fillId="0" borderId="0" xfId="2" applyFont="1" applyAlignment="1" applyProtection="1">
      <alignment vertical="top"/>
    </xf>
    <xf numFmtId="0" fontId="17" fillId="0" borderId="2" xfId="4" applyFont="1" applyAlignment="1" applyProtection="1">
      <alignment horizontal="right" vertical="top"/>
    </xf>
    <xf numFmtId="0" fontId="10" fillId="0" borderId="0" xfId="0" applyFont="1" applyAlignment="1">
      <alignment vertical="top" wrapText="1"/>
    </xf>
    <xf numFmtId="0" fontId="7" fillId="0" borderId="0" xfId="12" applyAlignment="1" applyProtection="1">
      <alignment vertical="top"/>
    </xf>
    <xf numFmtId="0" fontId="7" fillId="0" borderId="0" xfId="12" applyAlignment="1" applyProtection="1">
      <alignment vertical="top" wrapText="1"/>
    </xf>
    <xf numFmtId="0" fontId="11" fillId="0" borderId="0" xfId="0" applyFont="1" applyAlignment="1">
      <alignment horizontal="right" vertical="top"/>
    </xf>
    <xf numFmtId="0" fontId="11" fillId="0" borderId="0" xfId="0" applyFont="1" applyAlignment="1">
      <alignment horizontal="left" vertical="top"/>
    </xf>
    <xf numFmtId="44" fontId="12" fillId="0" borderId="0" xfId="0" applyNumberFormat="1" applyFont="1" applyAlignment="1">
      <alignment horizontal="right"/>
    </xf>
    <xf numFmtId="0" fontId="9" fillId="0" borderId="0" xfId="0" applyFont="1" applyAlignment="1">
      <alignment vertical="top" wrapText="1"/>
    </xf>
    <xf numFmtId="0" fontId="14" fillId="0" borderId="0" xfId="0" applyFont="1" applyAlignment="1">
      <alignment vertical="top"/>
    </xf>
    <xf numFmtId="0" fontId="16" fillId="0" borderId="0" xfId="0" applyFont="1" applyAlignment="1">
      <alignment vertical="top" wrapText="1"/>
    </xf>
    <xf numFmtId="44" fontId="9" fillId="0" borderId="0" xfId="0" applyNumberFormat="1" applyFont="1" applyAlignment="1">
      <alignment vertical="top"/>
    </xf>
    <xf numFmtId="44" fontId="9" fillId="0" borderId="0" xfId="1" applyFont="1" applyAlignment="1" applyProtection="1">
      <alignment horizontal="right" vertical="center"/>
    </xf>
    <xf numFmtId="44" fontId="9" fillId="0" borderId="0" xfId="1" applyFont="1" applyAlignment="1" applyProtection="1">
      <alignment horizontal="right" vertical="top"/>
    </xf>
    <xf numFmtId="44" fontId="9" fillId="0" borderId="0" xfId="0" applyNumberFormat="1" applyFont="1" applyAlignment="1">
      <alignment horizontal="center" vertical="top"/>
    </xf>
    <xf numFmtId="0" fontId="16" fillId="0" borderId="0" xfId="0" applyFont="1" applyAlignment="1">
      <alignment horizontal="center" vertical="top" wrapText="1"/>
    </xf>
    <xf numFmtId="0" fontId="15" fillId="14" borderId="0" xfId="6" applyFont="1" applyFill="1" applyAlignment="1" applyProtection="1">
      <alignment horizontal="left" vertical="top" wrapText="1"/>
      <protection hidden="1"/>
    </xf>
    <xf numFmtId="0" fontId="9" fillId="0" borderId="0" xfId="0" applyFont="1" applyProtection="1">
      <protection hidden="1"/>
    </xf>
    <xf numFmtId="0" fontId="9" fillId="0" borderId="3" xfId="0" applyFont="1" applyBorder="1" applyProtection="1">
      <protection hidden="1"/>
    </xf>
    <xf numFmtId="0" fontId="19" fillId="0" borderId="1" xfId="3" applyFont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20" fillId="10" borderId="4" xfId="0" applyFont="1" applyFill="1" applyBorder="1" applyAlignment="1" applyProtection="1">
      <alignment horizontal="center" vertical="center" wrapText="1" readingOrder="1"/>
      <protection hidden="1"/>
    </xf>
    <xf numFmtId="0" fontId="22" fillId="6" borderId="0" xfId="9" applyFont="1" applyAlignment="1" applyProtection="1">
      <alignment horizontal="center" vertical="center" wrapText="1"/>
      <protection hidden="1"/>
    </xf>
    <xf numFmtId="0" fontId="9" fillId="0" borderId="0" xfId="0" applyFont="1" applyAlignment="1" applyProtection="1">
      <alignment horizontal="right" wrapText="1"/>
      <protection hidden="1"/>
    </xf>
    <xf numFmtId="0" fontId="15" fillId="4" borderId="0" xfId="7" applyFont="1" applyAlignment="1" applyProtection="1">
      <alignment wrapText="1"/>
      <protection hidden="1"/>
    </xf>
    <xf numFmtId="0" fontId="15" fillId="4" borderId="0" xfId="7" applyFont="1" applyAlignment="1" applyProtection="1">
      <alignment horizontal="center" vertical="center" wrapText="1"/>
      <protection hidden="1"/>
    </xf>
    <xf numFmtId="0" fontId="15" fillId="5" borderId="0" xfId="8" applyFont="1" applyProtection="1">
      <protection hidden="1"/>
    </xf>
    <xf numFmtId="0" fontId="15" fillId="7" borderId="0" xfId="10" applyFont="1" applyProtection="1">
      <protection hidden="1"/>
    </xf>
    <xf numFmtId="0" fontId="9" fillId="8" borderId="0" xfId="11" applyFont="1" applyProtection="1">
      <protection hidden="1"/>
    </xf>
    <xf numFmtId="0" fontId="9" fillId="8" borderId="0" xfId="11" applyFont="1" applyAlignment="1" applyProtection="1">
      <alignment wrapText="1"/>
      <protection hidden="1"/>
    </xf>
    <xf numFmtId="0" fontId="15" fillId="11" borderId="0" xfId="0" applyFont="1" applyFill="1" applyProtection="1">
      <protection hidden="1"/>
    </xf>
    <xf numFmtId="0" fontId="15" fillId="11" borderId="0" xfId="0" applyFont="1" applyFill="1" applyAlignment="1" applyProtection="1">
      <alignment wrapText="1"/>
      <protection hidden="1"/>
    </xf>
    <xf numFmtId="0" fontId="9" fillId="12" borderId="0" xfId="0" applyFont="1" applyFill="1" applyAlignment="1" applyProtection="1">
      <alignment wrapText="1"/>
      <protection hidden="1"/>
    </xf>
    <xf numFmtId="0" fontId="9" fillId="0" borderId="0" xfId="0" applyFont="1" applyAlignment="1" applyProtection="1">
      <alignment wrapText="1"/>
      <protection hidden="1"/>
    </xf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horizontal="center"/>
      <protection hidden="1"/>
    </xf>
    <xf numFmtId="0" fontId="24" fillId="0" borderId="5" xfId="0" applyFont="1" applyBorder="1" applyAlignment="1" applyProtection="1">
      <alignment horizontal="center" vertical="center" wrapText="1" readingOrder="1"/>
      <protection hidden="1"/>
    </xf>
    <xf numFmtId="0" fontId="24" fillId="0" borderId="5" xfId="0" applyFont="1" applyBorder="1" applyAlignment="1" applyProtection="1">
      <alignment horizontal="left" vertical="center" wrapText="1" readingOrder="1"/>
      <protection hidden="1"/>
    </xf>
    <xf numFmtId="1" fontId="24" fillId="0" borderId="5" xfId="0" applyNumberFormat="1" applyFont="1" applyBorder="1" applyAlignment="1" applyProtection="1">
      <alignment horizontal="center" vertical="center" wrapText="1" readingOrder="1"/>
      <protection hidden="1"/>
    </xf>
    <xf numFmtId="165" fontId="24" fillId="0" borderId="5" xfId="0" applyNumberFormat="1" applyFont="1" applyBorder="1" applyAlignment="1" applyProtection="1">
      <alignment horizontal="center" vertical="center" wrapText="1" readingOrder="1"/>
      <protection hidden="1"/>
    </xf>
    <xf numFmtId="2" fontId="24" fillId="0" borderId="5" xfId="0" applyNumberFormat="1" applyFont="1" applyBorder="1" applyAlignment="1" applyProtection="1">
      <alignment horizontal="center" vertical="center" wrapText="1" readingOrder="1"/>
      <protection hidden="1"/>
    </xf>
    <xf numFmtId="0" fontId="9" fillId="0" borderId="0" xfId="0" applyFont="1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right"/>
      <protection hidden="1"/>
    </xf>
    <xf numFmtId="0" fontId="9" fillId="0" borderId="0" xfId="0" applyFont="1" applyAlignment="1" applyProtection="1">
      <alignment horizontal="left"/>
      <protection hidden="1"/>
    </xf>
    <xf numFmtId="2" fontId="9" fillId="0" borderId="0" xfId="0" applyNumberFormat="1" applyFont="1" applyAlignment="1" applyProtection="1">
      <alignment horizontal="center" vertical="center"/>
      <protection hidden="1"/>
    </xf>
    <xf numFmtId="44" fontId="9" fillId="0" borderId="0" xfId="1" applyFont="1" applyProtection="1">
      <protection hidden="1"/>
    </xf>
    <xf numFmtId="166" fontId="9" fillId="0" borderId="0" xfId="0" applyNumberFormat="1" applyFont="1" applyProtection="1">
      <protection hidden="1"/>
    </xf>
    <xf numFmtId="2" fontId="9" fillId="0" borderId="0" xfId="0" applyNumberFormat="1" applyFont="1" applyProtection="1">
      <protection hidden="1"/>
    </xf>
    <xf numFmtId="0" fontId="9" fillId="13" borderId="3" xfId="0" applyFont="1" applyFill="1" applyBorder="1" applyAlignment="1" applyProtection="1">
      <alignment wrapText="1"/>
      <protection hidden="1"/>
    </xf>
    <xf numFmtId="0" fontId="9" fillId="13" borderId="3" xfId="0" applyFont="1" applyFill="1" applyBorder="1" applyProtection="1">
      <protection hidden="1"/>
    </xf>
    <xf numFmtId="0" fontId="9" fillId="9" borderId="3" xfId="0" applyFont="1" applyFill="1" applyBorder="1" applyProtection="1">
      <protection hidden="1"/>
    </xf>
    <xf numFmtId="166" fontId="9" fillId="0" borderId="0" xfId="0" applyNumberFormat="1" applyFont="1" applyAlignment="1" applyProtection="1">
      <alignment horizontal="center" vertical="center"/>
      <protection hidden="1"/>
    </xf>
    <xf numFmtId="0" fontId="25" fillId="0" borderId="0" xfId="12" applyFont="1" applyProtection="1">
      <protection hidden="1"/>
    </xf>
    <xf numFmtId="0" fontId="9" fillId="15" borderId="0" xfId="0" applyFont="1" applyFill="1" applyProtection="1">
      <protection hidden="1"/>
    </xf>
    <xf numFmtId="0" fontId="19" fillId="0" borderId="0" xfId="2" applyFont="1" applyAlignment="1" applyProtection="1">
      <alignment vertical="top"/>
    </xf>
    <xf numFmtId="0" fontId="9" fillId="9" borderId="0" xfId="0" applyFont="1" applyFill="1" applyProtection="1">
      <protection locked="0"/>
    </xf>
    <xf numFmtId="164" fontId="11" fillId="0" borderId="0" xfId="0" applyNumberFormat="1" applyFont="1" applyAlignment="1">
      <alignment horizontal="center" vertical="top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top" wrapText="1"/>
    </xf>
    <xf numFmtId="0" fontId="25" fillId="0" borderId="0" xfId="12" applyFont="1" applyAlignment="1" applyProtection="1">
      <alignment vertical="top"/>
    </xf>
    <xf numFmtId="44" fontId="11" fillId="0" borderId="0" xfId="0" applyNumberFormat="1" applyFont="1" applyAlignment="1">
      <alignment horizontal="center" vertical="top"/>
    </xf>
    <xf numFmtId="0" fontId="26" fillId="0" borderId="0" xfId="12" applyFont="1" applyAlignment="1" applyProtection="1">
      <alignment vertical="top"/>
    </xf>
    <xf numFmtId="0" fontId="26" fillId="0" borderId="0" xfId="12" applyFont="1" applyAlignment="1" applyProtection="1">
      <alignment vertical="top" wrapText="1"/>
    </xf>
    <xf numFmtId="0" fontId="9" fillId="0" borderId="0" xfId="0" applyFont="1" applyAlignment="1">
      <alignment horizontal="left" vertical="center" indent="2" readingOrder="1"/>
    </xf>
    <xf numFmtId="44" fontId="11" fillId="0" borderId="0" xfId="0" applyNumberFormat="1" applyFont="1" applyAlignment="1">
      <alignment horizontal="center" vertical="center"/>
    </xf>
    <xf numFmtId="0" fontId="9" fillId="0" borderId="0" xfId="0" applyFont="1" applyAlignment="1" applyProtection="1">
      <alignment vertical="center"/>
      <protection hidden="1"/>
    </xf>
    <xf numFmtId="2" fontId="9" fillId="0" borderId="0" xfId="0" applyNumberFormat="1" applyFont="1" applyAlignment="1" applyProtection="1">
      <alignment vertical="center"/>
      <protection hidden="1"/>
    </xf>
    <xf numFmtId="0" fontId="1" fillId="0" borderId="0" xfId="0" applyFont="1" applyAlignment="1">
      <alignment vertical="center"/>
    </xf>
    <xf numFmtId="44" fontId="9" fillId="15" borderId="0" xfId="0" applyNumberFormat="1" applyFont="1" applyFill="1" applyProtection="1">
      <protection hidden="1"/>
    </xf>
    <xf numFmtId="2" fontId="9" fillId="15" borderId="0" xfId="0" applyNumberFormat="1" applyFont="1" applyFill="1" applyProtection="1">
      <protection hidden="1"/>
    </xf>
    <xf numFmtId="44" fontId="9" fillId="15" borderId="0" xfId="1" applyFont="1" applyFill="1" applyProtection="1">
      <protection hidden="1"/>
    </xf>
    <xf numFmtId="0" fontId="16" fillId="0" borderId="0" xfId="0" applyFont="1" applyAlignment="1">
      <alignment vertical="top"/>
    </xf>
    <xf numFmtId="0" fontId="9" fillId="13" borderId="6" xfId="0" applyFont="1" applyFill="1" applyBorder="1" applyProtection="1">
      <protection hidden="1"/>
    </xf>
    <xf numFmtId="0" fontId="9" fillId="9" borderId="6" xfId="0" applyFont="1" applyFill="1" applyBorder="1" applyProtection="1">
      <protection hidden="1"/>
    </xf>
    <xf numFmtId="0" fontId="9" fillId="0" borderId="6" xfId="0" applyFont="1" applyBorder="1" applyProtection="1">
      <protection hidden="1"/>
    </xf>
    <xf numFmtId="0" fontId="9" fillId="0" borderId="7" xfId="0" applyFont="1" applyBorder="1" applyAlignment="1" applyProtection="1">
      <alignment horizontal="center"/>
      <protection hidden="1"/>
    </xf>
    <xf numFmtId="44" fontId="9" fillId="0" borderId="0" xfId="0" applyNumberFormat="1" applyFont="1" applyProtection="1">
      <protection hidden="1"/>
    </xf>
    <xf numFmtId="0" fontId="13" fillId="0" borderId="0" xfId="0" applyFont="1" applyAlignment="1">
      <alignment vertical="top"/>
    </xf>
    <xf numFmtId="0" fontId="15" fillId="0" borderId="0" xfId="0" applyFont="1" applyAlignment="1">
      <alignment vertical="top"/>
    </xf>
    <xf numFmtId="0" fontId="15" fillId="0" borderId="0" xfId="0" quotePrefix="1" applyFont="1" applyAlignment="1">
      <alignment vertical="top"/>
    </xf>
    <xf numFmtId="0" fontId="18" fillId="0" borderId="0" xfId="0" applyFont="1" applyAlignment="1">
      <alignment horizontal="left" vertical="top"/>
    </xf>
    <xf numFmtId="44" fontId="27" fillId="0" borderId="0" xfId="0" applyNumberFormat="1" applyFont="1" applyAlignment="1">
      <alignment horizontal="right"/>
    </xf>
    <xf numFmtId="0" fontId="13" fillId="0" borderId="0" xfId="0" applyFont="1" applyAlignment="1">
      <alignment horizontal="right" vertical="top"/>
    </xf>
    <xf numFmtId="0" fontId="16" fillId="0" borderId="0" xfId="0" applyFont="1" applyProtection="1">
      <protection hidden="1"/>
    </xf>
    <xf numFmtId="0" fontId="16" fillId="0" borderId="0" xfId="0" applyFont="1" applyAlignment="1" applyProtection="1">
      <alignment horizontal="right" vertical="center"/>
      <protection hidden="1"/>
    </xf>
    <xf numFmtId="2" fontId="16" fillId="0" borderId="0" xfId="0" applyNumberFormat="1" applyFont="1" applyProtection="1">
      <protection hidden="1"/>
    </xf>
    <xf numFmtId="0" fontId="7" fillId="0" borderId="0" xfId="12" applyProtection="1">
      <protection hidden="1"/>
    </xf>
    <xf numFmtId="0" fontId="13" fillId="0" borderId="0" xfId="0" applyFont="1" applyProtection="1">
      <protection hidden="1"/>
    </xf>
    <xf numFmtId="0" fontId="16" fillId="0" borderId="0" xfId="0" applyFont="1" applyAlignment="1" applyProtection="1">
      <alignment vertical="center"/>
      <protection hidden="1"/>
    </xf>
    <xf numFmtId="0" fontId="16" fillId="0" borderId="0" xfId="0" applyFont="1" applyAlignment="1" applyProtection="1">
      <alignment wrapText="1"/>
      <protection hidden="1"/>
    </xf>
    <xf numFmtId="0" fontId="7" fillId="0" borderId="0" xfId="12" applyFill="1" applyProtection="1">
      <protection hidden="1"/>
    </xf>
    <xf numFmtId="0" fontId="29" fillId="0" borderId="0" xfId="0" applyFont="1" applyAlignment="1">
      <alignment vertical="top"/>
    </xf>
    <xf numFmtId="0" fontId="30" fillId="0" borderId="0" xfId="0" applyFont="1"/>
    <xf numFmtId="44" fontId="9" fillId="0" borderId="0" xfId="1" applyFont="1" applyAlignment="1" applyProtection="1">
      <alignment horizontal="center" vertical="center"/>
      <protection hidden="1"/>
    </xf>
    <xf numFmtId="0" fontId="15" fillId="16" borderId="0" xfId="6" applyFont="1" applyFill="1" applyAlignment="1" applyProtection="1">
      <alignment horizontal="left" vertical="top" wrapText="1"/>
      <protection hidden="1"/>
    </xf>
    <xf numFmtId="0" fontId="15" fillId="16" borderId="0" xfId="6" applyFont="1" applyFill="1" applyAlignment="1" applyProtection="1">
      <alignment wrapText="1"/>
      <protection hidden="1"/>
    </xf>
    <xf numFmtId="0" fontId="13" fillId="0" borderId="0" xfId="0" applyFont="1" applyAlignment="1" applyProtection="1">
      <alignment vertical="center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26" fillId="0" borderId="0" xfId="12" applyFont="1" applyAlignment="1">
      <alignment horizontal="left" vertical="top"/>
    </xf>
    <xf numFmtId="0" fontId="9" fillId="0" borderId="0" xfId="0" applyFont="1" applyAlignment="1">
      <alignment vertical="top" wrapText="1"/>
    </xf>
    <xf numFmtId="0" fontId="13" fillId="0" borderId="0" xfId="12" applyFont="1" applyFill="1" applyAlignment="1" applyProtection="1">
      <alignment vertical="top" wrapText="1"/>
    </xf>
    <xf numFmtId="0" fontId="9" fillId="0" borderId="0" xfId="0" applyFont="1" applyAlignment="1">
      <alignment vertical="top"/>
    </xf>
    <xf numFmtId="0" fontId="19" fillId="0" borderId="1" xfId="3" applyFont="1" applyAlignment="1" applyProtection="1">
      <alignment horizontal="center" vertical="top"/>
    </xf>
    <xf numFmtId="0" fontId="16" fillId="0" borderId="0" xfId="0" applyFont="1" applyAlignment="1">
      <alignment horizontal="center" vertical="top" wrapText="1"/>
    </xf>
    <xf numFmtId="0" fontId="25" fillId="0" borderId="0" xfId="12" applyFont="1" applyAlignment="1" applyProtection="1">
      <alignment vertical="top" wrapText="1"/>
    </xf>
    <xf numFmtId="0" fontId="17" fillId="0" borderId="1" xfId="3" applyFont="1" applyAlignment="1" applyProtection="1">
      <alignment horizontal="center" vertical="top"/>
    </xf>
    <xf numFmtId="0" fontId="26" fillId="0" borderId="0" xfId="12" applyFont="1" applyAlignment="1">
      <alignment horizontal="left" vertical="top"/>
    </xf>
    <xf numFmtId="0" fontId="25" fillId="0" borderId="0" xfId="12" applyFont="1" applyAlignment="1">
      <alignment horizontal="left" vertical="top"/>
    </xf>
    <xf numFmtId="0" fontId="13" fillId="0" borderId="0" xfId="0" applyFont="1" applyAlignment="1">
      <alignment vertical="top" wrapText="1"/>
    </xf>
    <xf numFmtId="0" fontId="9" fillId="0" borderId="0" xfId="0" applyFont="1" applyAlignment="1">
      <alignment horizontal="left" vertical="top" wrapText="1"/>
    </xf>
    <xf numFmtId="0" fontId="19" fillId="0" borderId="1" xfId="3" applyFont="1" applyAlignment="1" applyProtection="1">
      <alignment horizontal="center"/>
      <protection hidden="1"/>
    </xf>
    <xf numFmtId="0" fontId="23" fillId="2" borderId="0" xfId="5" applyFont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/>
      <protection hidden="1"/>
    </xf>
  </cellXfs>
  <cellStyles count="13">
    <cellStyle name="60% - Accent6" xfId="11" builtinId="52"/>
    <cellStyle name="Accent1" xfId="6" builtinId="29"/>
    <cellStyle name="Accent2" xfId="7" builtinId="33"/>
    <cellStyle name="Accent3" xfId="8" builtinId="37"/>
    <cellStyle name="Accent5" xfId="9" builtinId="45"/>
    <cellStyle name="Accent6" xfId="10" builtinId="49"/>
    <cellStyle name="Currency" xfId="1" builtinId="4"/>
    <cellStyle name="Good" xfId="5" builtinId="26"/>
    <cellStyle name="Heading 1" xfId="3" builtinId="16"/>
    <cellStyle name="Heading 3" xfId="4" builtinId="18"/>
    <cellStyle name="Hyperlink" xfId="12" builtinId="8"/>
    <cellStyle name="Normal" xfId="0" builtinId="0"/>
    <cellStyle name="Title" xfId="2" builtinId="15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ill>
        <patternFill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Solare termico'!F17"/><Relationship Id="rId13" Type="http://schemas.openxmlformats.org/officeDocument/2006/relationships/hyperlink" Target="#Ibridi!A1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hyperlink" Target="#'Scalda acqua in PDC'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hyperlink" Target="#'Pompe di calore'!A1"/><Relationship Id="rId5" Type="http://schemas.openxmlformats.org/officeDocument/2006/relationships/image" Target="../media/image5.png"/><Relationship Id="rId15" Type="http://schemas.openxmlformats.org/officeDocument/2006/relationships/image" Target="../media/image8.png"/><Relationship Id="rId10" Type="http://schemas.openxmlformats.org/officeDocument/2006/relationships/hyperlink" Target="#'Solare termico'!A1"/><Relationship Id="rId4" Type="http://schemas.openxmlformats.org/officeDocument/2006/relationships/image" Target="../media/image4.png"/><Relationship Id="rId9" Type="http://schemas.openxmlformats.org/officeDocument/2006/relationships/hyperlink" Target="#Climatizzatori!A1"/><Relationship Id="rId14" Type="http://schemas.openxmlformats.org/officeDocument/2006/relationships/hyperlink" Target="#'Pompe di calore media potenza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5" Type="http://schemas.openxmlformats.org/officeDocument/2006/relationships/hyperlink" Target="#INDICE!A1"/><Relationship Id="rId4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7.png"/><Relationship Id="rId7" Type="http://schemas.openxmlformats.org/officeDocument/2006/relationships/image" Target="../media/image15.png"/><Relationship Id="rId2" Type="http://schemas.openxmlformats.org/officeDocument/2006/relationships/hyperlink" Target="#INDICE!A1"/><Relationship Id="rId1" Type="http://schemas.openxmlformats.org/officeDocument/2006/relationships/image" Target="../media/image6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Relationship Id="rId9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1631157</xdr:colOff>
      <xdr:row>19</xdr:row>
      <xdr:rowOff>35720</xdr:rowOff>
    </xdr:from>
    <xdr:to>
      <xdr:col>3</xdr:col>
      <xdr:colOff>155551</xdr:colOff>
      <xdr:row>29</xdr:row>
      <xdr:rowOff>71439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5EE0BBE-1A0D-CAFA-2D07-47BD16E96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40720" y="4833939"/>
          <a:ext cx="1465237" cy="2083594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18</xdr:row>
      <xdr:rowOff>171451</xdr:rowOff>
    </xdr:from>
    <xdr:to>
      <xdr:col>1</xdr:col>
      <xdr:colOff>1138687</xdr:colOff>
      <xdr:row>29</xdr:row>
      <xdr:rowOff>38101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9CC16BA-BFE7-450C-9438-3A5FFC5E10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702" t="7543" r="21432" b="7529"/>
        <a:stretch/>
      </xdr:blipFill>
      <xdr:spPr>
        <a:xfrm>
          <a:off x="276225" y="4752976"/>
          <a:ext cx="1167262" cy="20955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666751</xdr:colOff>
      <xdr:row>29</xdr:row>
      <xdr:rowOff>38100</xdr:rowOff>
    </xdr:from>
    <xdr:to>
      <xdr:col>5</xdr:col>
      <xdr:colOff>0</xdr:colOff>
      <xdr:row>38</xdr:row>
      <xdr:rowOff>27199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FE0B30F-C5EE-9364-9671-BBC5C15911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17972"/>
        <a:stretch/>
      </xdr:blipFill>
      <xdr:spPr>
        <a:xfrm>
          <a:off x="2800351" y="6848475"/>
          <a:ext cx="1695449" cy="1741699"/>
        </a:xfrm>
        <a:prstGeom prst="rect">
          <a:avLst/>
        </a:prstGeom>
      </xdr:spPr>
    </xdr:pic>
    <xdr:clientData/>
  </xdr:twoCellAnchor>
  <xdr:twoCellAnchor editAs="oneCell">
    <xdr:from>
      <xdr:col>2</xdr:col>
      <xdr:colOff>636127</xdr:colOff>
      <xdr:row>13</xdr:row>
      <xdr:rowOff>38100</xdr:rowOff>
    </xdr:from>
    <xdr:to>
      <xdr:col>4</xdr:col>
      <xdr:colOff>581025</xdr:colOff>
      <xdr:row>19</xdr:row>
      <xdr:rowOff>51660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410A25C-D3F7-1836-A126-58D46D0DD7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0072" t="10043" r="8393" b="26590"/>
        <a:stretch/>
      </xdr:blipFill>
      <xdr:spPr>
        <a:xfrm>
          <a:off x="2769727" y="3648075"/>
          <a:ext cx="1678448" cy="1194660"/>
        </a:xfrm>
        <a:prstGeom prst="rect">
          <a:avLst/>
        </a:prstGeom>
      </xdr:spPr>
    </xdr:pic>
    <xdr:clientData/>
  </xdr:twoCellAnchor>
  <xdr:twoCellAnchor editAs="oneCell">
    <xdr:from>
      <xdr:col>0</xdr:col>
      <xdr:colOff>303757</xdr:colOff>
      <xdr:row>12</xdr:row>
      <xdr:rowOff>180975</xdr:rowOff>
    </xdr:from>
    <xdr:to>
      <xdr:col>2</xdr:col>
      <xdr:colOff>543674</xdr:colOff>
      <xdr:row>19</xdr:row>
      <xdr:rowOff>9525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492A424E-071B-17D2-9F09-4F60B49B4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757" y="3600450"/>
          <a:ext cx="2373517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29932</xdr:colOff>
      <xdr:row>0</xdr:row>
      <xdr:rowOff>19054</xdr:rowOff>
    </xdr:from>
    <xdr:ext cx="272624" cy="8953499"/>
    <xdr:pic>
      <xdr:nvPicPr>
        <xdr:cNvPr id="2" name="Picture 1">
          <a:extLst>
            <a:ext uri="{FF2B5EF4-FFF2-40B4-BE49-F238E27FC236}">
              <a16:creationId xmlns:a16="http://schemas.microsoft.com/office/drawing/2014/main" id="{C236EA3E-B6F0-498C-B8D4-B8A75536EC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925" t="16596" r="277" b="14576"/>
        <a:stretch/>
      </xdr:blipFill>
      <xdr:spPr>
        <a:xfrm rot="5400000">
          <a:off x="-4310506" y="4359492"/>
          <a:ext cx="8953499" cy="272624"/>
        </a:xfrm>
        <a:prstGeom prst="rect">
          <a:avLst/>
        </a:prstGeom>
      </xdr:spPr>
    </xdr:pic>
    <xdr:clientData/>
  </xdr:oneCellAnchor>
  <xdr:twoCellAnchor editAs="oneCell">
    <xdr:from>
      <xdr:col>7</xdr:col>
      <xdr:colOff>125735</xdr:colOff>
      <xdr:row>0</xdr:row>
      <xdr:rowOff>29675</xdr:rowOff>
    </xdr:from>
    <xdr:to>
      <xdr:col>10</xdr:col>
      <xdr:colOff>390526</xdr:colOff>
      <xdr:row>2</xdr:row>
      <xdr:rowOff>127278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C1529F4-865D-4572-950D-79A064B5E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183635" y="29675"/>
          <a:ext cx="3322316" cy="1612078"/>
        </a:xfrm>
        <a:prstGeom prst="rect">
          <a:avLst/>
        </a:prstGeom>
      </xdr:spPr>
    </xdr:pic>
    <xdr:clientData/>
  </xdr:twoCellAnchor>
  <xdr:twoCellAnchor>
    <xdr:from>
      <xdr:col>1</xdr:col>
      <xdr:colOff>1546038</xdr:colOff>
      <xdr:row>28</xdr:row>
      <xdr:rowOff>26333</xdr:rowOff>
    </xdr:from>
    <xdr:to>
      <xdr:col>3</xdr:col>
      <xdr:colOff>344767</xdr:colOff>
      <xdr:row>29</xdr:row>
      <xdr:rowOff>123153</xdr:rowOff>
    </xdr:to>
    <xdr:sp macro="" textlink="">
      <xdr:nvSpPr>
        <xdr:cNvPr id="4" name="Pentagon 1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D64B674-7AEB-4A06-85C5-120C77EF5DDE}"/>
            </a:ext>
          </a:extLst>
        </xdr:cNvPr>
        <xdr:cNvSpPr/>
      </xdr:nvSpPr>
      <xdr:spPr>
        <a:xfrm>
          <a:off x="1855601" y="6658114"/>
          <a:ext cx="1739572" cy="311133"/>
        </a:xfrm>
        <a:prstGeom prst="homePlat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it-IT" sz="1100"/>
            <a:t>Collettori Factory Made</a:t>
          </a:r>
        </a:p>
      </xdr:txBody>
    </xdr:sp>
    <xdr:clientData/>
  </xdr:twoCellAnchor>
  <xdr:twoCellAnchor>
    <xdr:from>
      <xdr:col>3</xdr:col>
      <xdr:colOff>31748</xdr:colOff>
      <xdr:row>37</xdr:row>
      <xdr:rowOff>180975</xdr:rowOff>
    </xdr:from>
    <xdr:to>
      <xdr:col>4</xdr:col>
      <xdr:colOff>492124</xdr:colOff>
      <xdr:row>39</xdr:row>
      <xdr:rowOff>155575</xdr:rowOff>
    </xdr:to>
    <xdr:sp macro="" textlink="">
      <xdr:nvSpPr>
        <xdr:cNvPr id="6" name="Pentagon 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821E573-14DA-4608-8F37-F2326A73B408}"/>
            </a:ext>
          </a:extLst>
        </xdr:cNvPr>
        <xdr:cNvSpPr/>
      </xdr:nvSpPr>
      <xdr:spPr>
        <a:xfrm flipH="1">
          <a:off x="3270248" y="8553450"/>
          <a:ext cx="1089026" cy="355600"/>
        </a:xfrm>
        <a:prstGeom prst="homePlat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it-IT" sz="1100"/>
            <a:t>Climatizzatori</a:t>
          </a:r>
        </a:p>
      </xdr:txBody>
    </xdr:sp>
    <xdr:clientData/>
  </xdr:twoCellAnchor>
  <xdr:twoCellAnchor>
    <xdr:from>
      <xdr:col>2</xdr:col>
      <xdr:colOff>946150</xdr:colOff>
      <xdr:row>19</xdr:row>
      <xdr:rowOff>57150</xdr:rowOff>
    </xdr:from>
    <xdr:to>
      <xdr:col>4</xdr:col>
      <xdr:colOff>556147</xdr:colOff>
      <xdr:row>23</xdr:row>
      <xdr:rowOff>71982</xdr:rowOff>
    </xdr:to>
    <xdr:sp macro="" textlink="">
      <xdr:nvSpPr>
        <xdr:cNvPr id="7" name="Pentagon 1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9E7DA7E-63C9-4F13-9876-27660155A121}"/>
            </a:ext>
          </a:extLst>
        </xdr:cNvPr>
        <xdr:cNvSpPr/>
      </xdr:nvSpPr>
      <xdr:spPr>
        <a:xfrm flipH="1">
          <a:off x="3079750" y="4848225"/>
          <a:ext cx="1343547" cy="795882"/>
        </a:xfrm>
        <a:prstGeom prst="homePlat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100"/>
            <a:t>Solare Termico</a:t>
          </a:r>
        </a:p>
      </xdr:txBody>
    </xdr:sp>
    <xdr:clientData/>
  </xdr:twoCellAnchor>
  <xdr:twoCellAnchor>
    <xdr:from>
      <xdr:col>2</xdr:col>
      <xdr:colOff>1073150</xdr:colOff>
      <xdr:row>11</xdr:row>
      <xdr:rowOff>107950</xdr:rowOff>
    </xdr:from>
    <xdr:to>
      <xdr:col>4</xdr:col>
      <xdr:colOff>552795</xdr:colOff>
      <xdr:row>13</xdr:row>
      <xdr:rowOff>75252</xdr:rowOff>
    </xdr:to>
    <xdr:sp macro="" textlink="">
      <xdr:nvSpPr>
        <xdr:cNvPr id="8" name="Pentagon 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270FB69-A3EB-4109-B6D7-B52A709A822D}"/>
            </a:ext>
          </a:extLst>
        </xdr:cNvPr>
        <xdr:cNvSpPr/>
      </xdr:nvSpPr>
      <xdr:spPr>
        <a:xfrm flipH="1">
          <a:off x="3206750" y="3336925"/>
          <a:ext cx="1213195" cy="348302"/>
        </a:xfrm>
        <a:prstGeom prst="homePlat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it-IT" sz="1100"/>
            <a:t>Pompe di Calore</a:t>
          </a:r>
        </a:p>
      </xdr:txBody>
    </xdr:sp>
    <xdr:clientData/>
  </xdr:twoCellAnchor>
  <xdr:twoCellAnchor>
    <xdr:from>
      <xdr:col>1</xdr:col>
      <xdr:colOff>15875</xdr:colOff>
      <xdr:row>27</xdr:row>
      <xdr:rowOff>25400</xdr:rowOff>
    </xdr:from>
    <xdr:to>
      <xdr:col>1</xdr:col>
      <xdr:colOff>1067885</xdr:colOff>
      <xdr:row>30</xdr:row>
      <xdr:rowOff>59641</xdr:rowOff>
    </xdr:to>
    <xdr:sp macro="" textlink="">
      <xdr:nvSpPr>
        <xdr:cNvPr id="9" name="Pentagon 9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3B16B556-FD35-4B27-871D-6040D50D1C32}"/>
            </a:ext>
          </a:extLst>
        </xdr:cNvPr>
        <xdr:cNvSpPr/>
      </xdr:nvSpPr>
      <xdr:spPr>
        <a:xfrm>
          <a:off x="320675" y="6416675"/>
          <a:ext cx="1052010" cy="643841"/>
        </a:xfrm>
        <a:prstGeom prst="homePlate">
          <a:avLst>
            <a:gd name="adj" fmla="val 3698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it-IT" sz="1100"/>
            <a:t>Scalda acqua a pompa di calore</a:t>
          </a:r>
        </a:p>
      </xdr:txBody>
    </xdr:sp>
    <xdr:clientData/>
  </xdr:twoCellAnchor>
  <xdr:twoCellAnchor>
    <xdr:from>
      <xdr:col>1</xdr:col>
      <xdr:colOff>0</xdr:colOff>
      <xdr:row>11</xdr:row>
      <xdr:rowOff>114300</xdr:rowOff>
    </xdr:from>
    <xdr:to>
      <xdr:col>1</xdr:col>
      <xdr:colOff>1411551</xdr:colOff>
      <xdr:row>13</xdr:row>
      <xdr:rowOff>25020</xdr:rowOff>
    </xdr:to>
    <xdr:sp macro="" textlink="">
      <xdr:nvSpPr>
        <xdr:cNvPr id="10" name="Pentagon 7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4FE89C0F-B8BA-4A6C-BF79-7C11DAE5019C}"/>
            </a:ext>
          </a:extLst>
        </xdr:cNvPr>
        <xdr:cNvSpPr/>
      </xdr:nvSpPr>
      <xdr:spPr>
        <a:xfrm>
          <a:off x="304800" y="3343275"/>
          <a:ext cx="1411551" cy="291720"/>
        </a:xfrm>
        <a:prstGeom prst="homePlat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it-IT" sz="1100"/>
            <a:t>Generatori Ibridi</a:t>
          </a:r>
        </a:p>
      </xdr:txBody>
    </xdr:sp>
    <xdr:clientData/>
  </xdr:twoCellAnchor>
  <xdr:twoCellAnchor>
    <xdr:from>
      <xdr:col>1</xdr:col>
      <xdr:colOff>19050</xdr:colOff>
      <xdr:row>37</xdr:row>
      <xdr:rowOff>133350</xdr:rowOff>
    </xdr:from>
    <xdr:to>
      <xdr:col>1</xdr:col>
      <xdr:colOff>1457325</xdr:colOff>
      <xdr:row>40</xdr:row>
      <xdr:rowOff>9525</xdr:rowOff>
    </xdr:to>
    <xdr:sp macro="" textlink="">
      <xdr:nvSpPr>
        <xdr:cNvPr id="16" name="Arrow: Pentagon 1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5333C13E-E39F-C139-36CE-C600E405060B}"/>
            </a:ext>
          </a:extLst>
        </xdr:cNvPr>
        <xdr:cNvSpPr/>
      </xdr:nvSpPr>
      <xdr:spPr>
        <a:xfrm>
          <a:off x="323850" y="8505825"/>
          <a:ext cx="1438275" cy="447675"/>
        </a:xfrm>
        <a:prstGeom prst="homePlate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it-IT" sz="1100"/>
            <a:t>Pompe di calore media</a:t>
          </a:r>
          <a:r>
            <a:rPr lang="it-IT" sz="1100" baseline="0"/>
            <a:t> alta potenza</a:t>
          </a:r>
          <a:endParaRPr lang="it-IT" sz="1100"/>
        </a:p>
      </xdr:txBody>
    </xdr:sp>
    <xdr:clientData/>
  </xdr:twoCellAnchor>
  <xdr:twoCellAnchor editAs="oneCell">
    <xdr:from>
      <xdr:col>1</xdr:col>
      <xdr:colOff>19032</xdr:colOff>
      <xdr:row>31</xdr:row>
      <xdr:rowOff>18073</xdr:rowOff>
    </xdr:from>
    <xdr:to>
      <xdr:col>1</xdr:col>
      <xdr:colOff>1809750</xdr:colOff>
      <xdr:row>37</xdr:row>
      <xdr:rowOff>114301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0EE7F86-D21A-C7AC-0FA1-92CEB211D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23832" y="7228498"/>
          <a:ext cx="1790718" cy="12582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29933</xdr:colOff>
      <xdr:row>0</xdr:row>
      <xdr:rowOff>19052</xdr:rowOff>
    </xdr:from>
    <xdr:ext cx="272624" cy="7258048"/>
    <xdr:pic>
      <xdr:nvPicPr>
        <xdr:cNvPr id="6" name="Picture 1">
          <a:extLst>
            <a:ext uri="{FF2B5EF4-FFF2-40B4-BE49-F238E27FC236}">
              <a16:creationId xmlns:a16="http://schemas.microsoft.com/office/drawing/2014/main" id="{EB9625CD-0E56-42F8-BB3A-4438020F15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25" t="16596" r="277" b="14576"/>
        <a:stretch/>
      </xdr:blipFill>
      <xdr:spPr>
        <a:xfrm rot="5400000">
          <a:off x="-3462779" y="3511764"/>
          <a:ext cx="7258048" cy="272624"/>
        </a:xfrm>
        <a:prstGeom prst="rect">
          <a:avLst/>
        </a:prstGeom>
      </xdr:spPr>
    </xdr:pic>
    <xdr:clientData/>
  </xdr:oneCellAnchor>
  <xdr:twoCellAnchor editAs="oneCell">
    <xdr:from>
      <xdr:col>11</xdr:col>
      <xdr:colOff>219079</xdr:colOff>
      <xdr:row>1</xdr:row>
      <xdr:rowOff>83015</xdr:rowOff>
    </xdr:from>
    <xdr:to>
      <xdr:col>17</xdr:col>
      <xdr:colOff>46569</xdr:colOff>
      <xdr:row>9</xdr:row>
      <xdr:rowOff>188344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6686069F-3A6F-47A2-BB92-31C23CDDE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55379" y="381465"/>
          <a:ext cx="3485090" cy="1546779"/>
        </a:xfrm>
        <a:prstGeom prst="rect">
          <a:avLst/>
        </a:prstGeom>
      </xdr:spPr>
    </xdr:pic>
    <xdr:clientData/>
  </xdr:twoCellAnchor>
  <xdr:twoCellAnchor>
    <xdr:from>
      <xdr:col>1</xdr:col>
      <xdr:colOff>12700</xdr:colOff>
      <xdr:row>34</xdr:row>
      <xdr:rowOff>186690</xdr:rowOff>
    </xdr:from>
    <xdr:to>
      <xdr:col>1</xdr:col>
      <xdr:colOff>1490980</xdr:colOff>
      <xdr:row>37</xdr:row>
      <xdr:rowOff>86360</xdr:rowOff>
    </xdr:to>
    <xdr:sp macro="" textlink="">
      <xdr:nvSpPr>
        <xdr:cNvPr id="9" name="Pentago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6E96027-77BF-49FD-971F-BBBB589794E7}"/>
            </a:ext>
          </a:extLst>
        </xdr:cNvPr>
        <xdr:cNvSpPr/>
      </xdr:nvSpPr>
      <xdr:spPr>
        <a:xfrm>
          <a:off x="349250" y="6904990"/>
          <a:ext cx="1478280" cy="477520"/>
        </a:xfrm>
        <a:prstGeom prst="homePlat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it-IT" sz="1100"/>
            <a:t>Torna all'INDICE</a:t>
          </a:r>
        </a:p>
      </xdr:txBody>
    </xdr:sp>
    <xdr:clientData/>
  </xdr:twoCellAnchor>
  <xdr:twoCellAnchor editAs="oneCell">
    <xdr:from>
      <xdr:col>1</xdr:col>
      <xdr:colOff>28575</xdr:colOff>
      <xdr:row>3</xdr:row>
      <xdr:rowOff>96381</xdr:rowOff>
    </xdr:from>
    <xdr:to>
      <xdr:col>4</xdr:col>
      <xdr:colOff>5426</xdr:colOff>
      <xdr:row>12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13FF6D-2AF9-865D-0123-EBB17D4D1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677406"/>
          <a:ext cx="3539201" cy="1789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31748</xdr:colOff>
      <xdr:row>0</xdr:row>
      <xdr:rowOff>12702</xdr:rowOff>
    </xdr:from>
    <xdr:ext cx="272624" cy="6521447"/>
    <xdr:pic>
      <xdr:nvPicPr>
        <xdr:cNvPr id="6" name="Picture 2">
          <a:extLst>
            <a:ext uri="{FF2B5EF4-FFF2-40B4-BE49-F238E27FC236}">
              <a16:creationId xmlns:a16="http://schemas.microsoft.com/office/drawing/2014/main" id="{97252957-EC01-4C5D-AFDB-FB857B618A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25" t="16596" r="277" b="14576"/>
        <a:stretch/>
      </xdr:blipFill>
      <xdr:spPr>
        <a:xfrm rot="5400000">
          <a:off x="-3092664" y="3137114"/>
          <a:ext cx="6521447" cy="272624"/>
        </a:xfrm>
        <a:prstGeom prst="rect">
          <a:avLst/>
        </a:prstGeom>
      </xdr:spPr>
    </xdr:pic>
    <xdr:clientData/>
  </xdr:oneCellAnchor>
  <xdr:twoCellAnchor editAs="oneCell">
    <xdr:from>
      <xdr:col>10</xdr:col>
      <xdr:colOff>219079</xdr:colOff>
      <xdr:row>1</xdr:row>
      <xdr:rowOff>83015</xdr:rowOff>
    </xdr:from>
    <xdr:to>
      <xdr:col>16</xdr:col>
      <xdr:colOff>46569</xdr:colOff>
      <xdr:row>9</xdr:row>
      <xdr:rowOff>188344</xdr:rowOff>
    </xdr:to>
    <xdr:pic>
      <xdr:nvPicPr>
        <xdr:cNvPr id="7" name="Picture 4">
          <a:extLst>
            <a:ext uri="{FF2B5EF4-FFF2-40B4-BE49-F238E27FC236}">
              <a16:creationId xmlns:a16="http://schemas.microsoft.com/office/drawing/2014/main" id="{659CA30F-ACFC-461B-9964-107537143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45829" y="381465"/>
          <a:ext cx="3485090" cy="1546779"/>
        </a:xfrm>
        <a:prstGeom prst="rect">
          <a:avLst/>
        </a:prstGeom>
      </xdr:spPr>
    </xdr:pic>
    <xdr:clientData/>
  </xdr:twoCellAnchor>
  <xdr:twoCellAnchor>
    <xdr:from>
      <xdr:col>0</xdr:col>
      <xdr:colOff>321310</xdr:colOff>
      <xdr:row>29</xdr:row>
      <xdr:rowOff>149860</xdr:rowOff>
    </xdr:from>
    <xdr:to>
      <xdr:col>1</xdr:col>
      <xdr:colOff>1463040</xdr:colOff>
      <xdr:row>32</xdr:row>
      <xdr:rowOff>50800</xdr:rowOff>
    </xdr:to>
    <xdr:sp macro="" textlink="">
      <xdr:nvSpPr>
        <xdr:cNvPr id="9" name="Pentago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51E8360-0F4A-42C1-8FA4-63ACF4B6C948}"/>
            </a:ext>
          </a:extLst>
        </xdr:cNvPr>
        <xdr:cNvSpPr/>
      </xdr:nvSpPr>
      <xdr:spPr>
        <a:xfrm>
          <a:off x="321310" y="5960110"/>
          <a:ext cx="1478280" cy="472440"/>
        </a:xfrm>
        <a:prstGeom prst="homePlat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it-IT" sz="1100"/>
            <a:t>Torna all'INDICE</a:t>
          </a:r>
        </a:p>
      </xdr:txBody>
    </xdr:sp>
    <xdr:clientData/>
  </xdr:twoCellAnchor>
  <xdr:twoCellAnchor editAs="oneCell">
    <xdr:from>
      <xdr:col>1</xdr:col>
      <xdr:colOff>57150</xdr:colOff>
      <xdr:row>2</xdr:row>
      <xdr:rowOff>171449</xdr:rowOff>
    </xdr:from>
    <xdr:to>
      <xdr:col>3</xdr:col>
      <xdr:colOff>588504</xdr:colOff>
      <xdr:row>15</xdr:row>
      <xdr:rowOff>28238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EF7739-0758-4931-9CEA-78AD77C0C7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0072" t="10043" r="8393" b="26590"/>
        <a:stretch/>
      </xdr:blipFill>
      <xdr:spPr>
        <a:xfrm>
          <a:off x="361950" y="552449"/>
          <a:ext cx="3331704" cy="23713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29933</xdr:colOff>
      <xdr:row>0</xdr:row>
      <xdr:rowOff>19051</xdr:rowOff>
    </xdr:from>
    <xdr:ext cx="272624" cy="6553202"/>
    <xdr:pic>
      <xdr:nvPicPr>
        <xdr:cNvPr id="6" name="Picture 1">
          <a:extLst>
            <a:ext uri="{FF2B5EF4-FFF2-40B4-BE49-F238E27FC236}">
              <a16:creationId xmlns:a16="http://schemas.microsoft.com/office/drawing/2014/main" id="{A3BC4D64-0C25-4E07-97E9-EAD5BF94BF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25" t="16596" r="277" b="14576"/>
        <a:stretch/>
      </xdr:blipFill>
      <xdr:spPr>
        <a:xfrm rot="5400000">
          <a:off x="-3110356" y="3159340"/>
          <a:ext cx="6553202" cy="272624"/>
        </a:xfrm>
        <a:prstGeom prst="rect">
          <a:avLst/>
        </a:prstGeom>
      </xdr:spPr>
    </xdr:pic>
    <xdr:clientData/>
  </xdr:oneCellAnchor>
  <xdr:twoCellAnchor editAs="oneCell">
    <xdr:from>
      <xdr:col>11</xdr:col>
      <xdr:colOff>219079</xdr:colOff>
      <xdr:row>1</xdr:row>
      <xdr:rowOff>83015</xdr:rowOff>
    </xdr:from>
    <xdr:to>
      <xdr:col>17</xdr:col>
      <xdr:colOff>49744</xdr:colOff>
      <xdr:row>9</xdr:row>
      <xdr:rowOff>190249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F362CC54-640A-431F-B1E0-274CC9A57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45829" y="381465"/>
          <a:ext cx="3485090" cy="1548684"/>
        </a:xfrm>
        <a:prstGeom prst="rect">
          <a:avLst/>
        </a:prstGeom>
      </xdr:spPr>
    </xdr:pic>
    <xdr:clientData/>
  </xdr:twoCellAnchor>
  <xdr:twoCellAnchor>
    <xdr:from>
      <xdr:col>0</xdr:col>
      <xdr:colOff>324485</xdr:colOff>
      <xdr:row>29</xdr:row>
      <xdr:rowOff>149860</xdr:rowOff>
    </xdr:from>
    <xdr:to>
      <xdr:col>1</xdr:col>
      <xdr:colOff>1469390</xdr:colOff>
      <xdr:row>32</xdr:row>
      <xdr:rowOff>58420</xdr:rowOff>
    </xdr:to>
    <xdr:sp macro="" textlink="">
      <xdr:nvSpPr>
        <xdr:cNvPr id="9" name="Pentago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AFC0116-EC99-40AA-9A6F-D3C039CFFD26}"/>
            </a:ext>
          </a:extLst>
        </xdr:cNvPr>
        <xdr:cNvSpPr/>
      </xdr:nvSpPr>
      <xdr:spPr>
        <a:xfrm>
          <a:off x="324485" y="5741035"/>
          <a:ext cx="1478280" cy="489585"/>
        </a:xfrm>
        <a:prstGeom prst="homePlat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it-IT" sz="1100"/>
            <a:t>Torna all'INDICE</a:t>
          </a:r>
        </a:p>
      </xdr:txBody>
    </xdr:sp>
    <xdr:clientData/>
  </xdr:twoCellAnchor>
  <xdr:twoCellAnchor editAs="oneCell">
    <xdr:from>
      <xdr:col>1</xdr:col>
      <xdr:colOff>600075</xdr:colOff>
      <xdr:row>1</xdr:row>
      <xdr:rowOff>171449</xdr:rowOff>
    </xdr:from>
    <xdr:to>
      <xdr:col>3</xdr:col>
      <xdr:colOff>400050</xdr:colOff>
      <xdr:row>18</xdr:row>
      <xdr:rowOff>76631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BA94E9-E4B3-6F99-20F2-3D21AE9FC6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7543" r="4047" b="7529"/>
        <a:stretch/>
      </xdr:blipFill>
      <xdr:spPr>
        <a:xfrm>
          <a:off x="904875" y="361949"/>
          <a:ext cx="2733675" cy="3419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371476</xdr:colOff>
      <xdr:row>15</xdr:row>
      <xdr:rowOff>1</xdr:rowOff>
    </xdr:from>
    <xdr:to>
      <xdr:col>3</xdr:col>
      <xdr:colOff>438150</xdr:colOff>
      <xdr:row>25</xdr:row>
      <xdr:rowOff>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1046E69-D57D-D3A2-71B1-5FA8A05FF2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9606"/>
        <a:stretch/>
      </xdr:blipFill>
      <xdr:spPr>
        <a:xfrm>
          <a:off x="676276" y="3600451"/>
          <a:ext cx="2867024" cy="2171700"/>
        </a:xfrm>
        <a:prstGeom prst="rect">
          <a:avLst/>
        </a:prstGeom>
      </xdr:spPr>
    </xdr:pic>
    <xdr:clientData/>
  </xdr:twoCellAnchor>
  <xdr:twoCellAnchor editAs="oneCell">
    <xdr:from>
      <xdr:col>1</xdr:col>
      <xdr:colOff>990601</xdr:colOff>
      <xdr:row>2</xdr:row>
      <xdr:rowOff>19050</xdr:rowOff>
    </xdr:from>
    <xdr:to>
      <xdr:col>3</xdr:col>
      <xdr:colOff>571501</xdr:colOff>
      <xdr:row>11</xdr:row>
      <xdr:rowOff>19050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6970B9C-A08F-D7AA-8C86-B21BCC007F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7024"/>
        <a:stretch/>
      </xdr:blipFill>
      <xdr:spPr>
        <a:xfrm>
          <a:off x="1295401" y="400050"/>
          <a:ext cx="2381250" cy="1752600"/>
        </a:xfrm>
        <a:prstGeom prst="rect">
          <a:avLst/>
        </a:prstGeom>
      </xdr:spPr>
    </xdr:pic>
    <xdr:clientData/>
  </xdr:twoCellAnchor>
  <xdr:oneCellAnchor>
    <xdr:from>
      <xdr:col>0</xdr:col>
      <xdr:colOff>29932</xdr:colOff>
      <xdr:row>0</xdr:row>
      <xdr:rowOff>15879</xdr:rowOff>
    </xdr:from>
    <xdr:ext cx="272624" cy="12519024"/>
    <xdr:pic>
      <xdr:nvPicPr>
        <xdr:cNvPr id="9" name="Picture 48">
          <a:extLst>
            <a:ext uri="{FF2B5EF4-FFF2-40B4-BE49-F238E27FC236}">
              <a16:creationId xmlns:a16="http://schemas.microsoft.com/office/drawing/2014/main" id="{8209D148-DE08-4B71-A186-2D0E53B6D0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25" t="16596" r="277" b="14576"/>
        <a:stretch/>
      </xdr:blipFill>
      <xdr:spPr>
        <a:xfrm rot="5400000">
          <a:off x="-6093268" y="6139079"/>
          <a:ext cx="12519024" cy="272624"/>
        </a:xfrm>
        <a:prstGeom prst="rect">
          <a:avLst/>
        </a:prstGeom>
      </xdr:spPr>
    </xdr:pic>
    <xdr:clientData/>
  </xdr:oneCellAnchor>
  <xdr:twoCellAnchor editAs="oneCell">
    <xdr:from>
      <xdr:col>11</xdr:col>
      <xdr:colOff>219079</xdr:colOff>
      <xdr:row>1</xdr:row>
      <xdr:rowOff>83015</xdr:rowOff>
    </xdr:from>
    <xdr:to>
      <xdr:col>17</xdr:col>
      <xdr:colOff>49743</xdr:colOff>
      <xdr:row>9</xdr:row>
      <xdr:rowOff>188344</xdr:rowOff>
    </xdr:to>
    <xdr:pic>
      <xdr:nvPicPr>
        <xdr:cNvPr id="11" name="Picture 46">
          <a:extLst>
            <a:ext uri="{FF2B5EF4-FFF2-40B4-BE49-F238E27FC236}">
              <a16:creationId xmlns:a16="http://schemas.microsoft.com/office/drawing/2014/main" id="{8864541E-38D1-4CDD-9909-E1401FCA9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07729" y="381465"/>
          <a:ext cx="3485089" cy="1546779"/>
        </a:xfrm>
        <a:prstGeom prst="rect">
          <a:avLst/>
        </a:prstGeom>
      </xdr:spPr>
    </xdr:pic>
    <xdr:clientData/>
  </xdr:twoCellAnchor>
  <xdr:twoCellAnchor>
    <xdr:from>
      <xdr:col>0</xdr:col>
      <xdr:colOff>314960</xdr:colOff>
      <xdr:row>9</xdr:row>
      <xdr:rowOff>38100</xdr:rowOff>
    </xdr:from>
    <xdr:to>
      <xdr:col>1</xdr:col>
      <xdr:colOff>1456690</xdr:colOff>
      <xdr:row>11</xdr:row>
      <xdr:rowOff>91440</xdr:rowOff>
    </xdr:to>
    <xdr:sp macro="" textlink="">
      <xdr:nvSpPr>
        <xdr:cNvPr id="12" name="Pentagon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6AC1F86-5DA0-4197-B81D-67B44E07C593}"/>
            </a:ext>
          </a:extLst>
        </xdr:cNvPr>
        <xdr:cNvSpPr/>
      </xdr:nvSpPr>
      <xdr:spPr>
        <a:xfrm>
          <a:off x="314960" y="1936750"/>
          <a:ext cx="1478280" cy="472440"/>
        </a:xfrm>
        <a:prstGeom prst="homePlat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it-IT" sz="1100"/>
            <a:t>Torna all'INDICE</a:t>
          </a:r>
        </a:p>
      </xdr:txBody>
    </xdr:sp>
    <xdr:clientData/>
  </xdr:twoCellAnchor>
  <xdr:twoCellAnchor>
    <xdr:from>
      <xdr:col>1</xdr:col>
      <xdr:colOff>1270</xdr:colOff>
      <xdr:row>25</xdr:row>
      <xdr:rowOff>27940</xdr:rowOff>
    </xdr:from>
    <xdr:to>
      <xdr:col>1</xdr:col>
      <xdr:colOff>1479550</xdr:colOff>
      <xdr:row>27</xdr:row>
      <xdr:rowOff>127000</xdr:rowOff>
    </xdr:to>
    <xdr:sp macro="" textlink="">
      <xdr:nvSpPr>
        <xdr:cNvPr id="13" name="Pentago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F1E07D8-36BE-4004-B29E-0434C9E2E041}"/>
            </a:ext>
          </a:extLst>
        </xdr:cNvPr>
        <xdr:cNvSpPr/>
      </xdr:nvSpPr>
      <xdr:spPr>
        <a:xfrm>
          <a:off x="337820" y="5469890"/>
          <a:ext cx="1478280" cy="480060"/>
        </a:xfrm>
        <a:prstGeom prst="homePlat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it-IT" sz="1100"/>
            <a:t>Torna all'INDICE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31748</xdr:colOff>
      <xdr:row>0</xdr:row>
      <xdr:rowOff>12703</xdr:rowOff>
    </xdr:from>
    <xdr:ext cx="272624" cy="7378700"/>
    <xdr:pic>
      <xdr:nvPicPr>
        <xdr:cNvPr id="2" name="Picture 2">
          <a:extLst>
            <a:ext uri="{FF2B5EF4-FFF2-40B4-BE49-F238E27FC236}">
              <a16:creationId xmlns:a16="http://schemas.microsoft.com/office/drawing/2014/main" id="{5B46CD1E-3C9F-4A97-A573-3A7AE45FFD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25" t="16596" r="277" b="14576"/>
        <a:stretch/>
      </xdr:blipFill>
      <xdr:spPr>
        <a:xfrm rot="5400000">
          <a:off x="-3521290" y="3565741"/>
          <a:ext cx="7378700" cy="272624"/>
        </a:xfrm>
        <a:prstGeom prst="rect">
          <a:avLst/>
        </a:prstGeom>
      </xdr:spPr>
    </xdr:pic>
    <xdr:clientData/>
  </xdr:oneCellAnchor>
  <xdr:twoCellAnchor editAs="oneCell">
    <xdr:from>
      <xdr:col>10</xdr:col>
      <xdr:colOff>219079</xdr:colOff>
      <xdr:row>1</xdr:row>
      <xdr:rowOff>83015</xdr:rowOff>
    </xdr:from>
    <xdr:to>
      <xdr:col>16</xdr:col>
      <xdr:colOff>46569</xdr:colOff>
      <xdr:row>9</xdr:row>
      <xdr:rowOff>188344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BDCCAF54-3F97-4AFE-9F7F-1405A79D9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53704" y="273515"/>
          <a:ext cx="3542240" cy="1648379"/>
        </a:xfrm>
        <a:prstGeom prst="rect">
          <a:avLst/>
        </a:prstGeom>
      </xdr:spPr>
    </xdr:pic>
    <xdr:clientData/>
  </xdr:twoCellAnchor>
  <xdr:twoCellAnchor>
    <xdr:from>
      <xdr:col>0</xdr:col>
      <xdr:colOff>321310</xdr:colOff>
      <xdr:row>34</xdr:row>
      <xdr:rowOff>149860</xdr:rowOff>
    </xdr:from>
    <xdr:to>
      <xdr:col>1</xdr:col>
      <xdr:colOff>1463040</xdr:colOff>
      <xdr:row>37</xdr:row>
      <xdr:rowOff>50800</xdr:rowOff>
    </xdr:to>
    <xdr:sp macro="" textlink="">
      <xdr:nvSpPr>
        <xdr:cNvPr id="5" name="Pentago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B3EF4D8-8F64-4807-9994-48AA9144FCA1}"/>
            </a:ext>
          </a:extLst>
        </xdr:cNvPr>
        <xdr:cNvSpPr/>
      </xdr:nvSpPr>
      <xdr:spPr>
        <a:xfrm>
          <a:off x="311785" y="5712460"/>
          <a:ext cx="1465580" cy="472440"/>
        </a:xfrm>
        <a:prstGeom prst="homePlat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it-IT" sz="1100"/>
            <a:t>Torna all'INDICE</a:t>
          </a:r>
        </a:p>
      </xdr:txBody>
    </xdr:sp>
    <xdr:clientData/>
  </xdr:twoCellAnchor>
  <xdr:twoCellAnchor editAs="oneCell">
    <xdr:from>
      <xdr:col>1</xdr:col>
      <xdr:colOff>114300</xdr:colOff>
      <xdr:row>2</xdr:row>
      <xdr:rowOff>142874</xdr:rowOff>
    </xdr:from>
    <xdr:to>
      <xdr:col>3</xdr:col>
      <xdr:colOff>472382</xdr:colOff>
      <xdr:row>14</xdr:row>
      <xdr:rowOff>38099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82D0580-4890-4690-9C5C-686934654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9100" y="523874"/>
          <a:ext cx="3158432" cy="22193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72624" cy="12717517"/>
    <xdr:pic>
      <xdr:nvPicPr>
        <xdr:cNvPr id="7" name="Picture 2">
          <a:extLst>
            <a:ext uri="{FF2B5EF4-FFF2-40B4-BE49-F238E27FC236}">
              <a16:creationId xmlns:a16="http://schemas.microsoft.com/office/drawing/2014/main" id="{81F28326-17E4-4B7D-8FDD-ED1F4F4780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25" t="16596" r="277" b="14576"/>
        <a:stretch/>
      </xdr:blipFill>
      <xdr:spPr>
        <a:xfrm rot="5400000">
          <a:off x="-6222447" y="6222447"/>
          <a:ext cx="12717517" cy="272624"/>
        </a:xfrm>
        <a:prstGeom prst="rect">
          <a:avLst/>
        </a:prstGeom>
      </xdr:spPr>
    </xdr:pic>
    <xdr:clientData/>
  </xdr:oneCellAnchor>
  <xdr:twoCellAnchor>
    <xdr:from>
      <xdr:col>0</xdr:col>
      <xdr:colOff>276225</xdr:colOff>
      <xdr:row>62</xdr:row>
      <xdr:rowOff>19050</xdr:rowOff>
    </xdr:from>
    <xdr:to>
      <xdr:col>3</xdr:col>
      <xdr:colOff>9525</xdr:colOff>
      <xdr:row>65</xdr:row>
      <xdr:rowOff>50165</xdr:rowOff>
    </xdr:to>
    <xdr:sp macro="" textlink="">
      <xdr:nvSpPr>
        <xdr:cNvPr id="8" name="Pentago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49B5A3F-5384-497C-8111-F63EE85423AE}"/>
            </a:ext>
          </a:extLst>
        </xdr:cNvPr>
        <xdr:cNvSpPr/>
      </xdr:nvSpPr>
      <xdr:spPr>
        <a:xfrm>
          <a:off x="276225" y="12020550"/>
          <a:ext cx="1181100" cy="602615"/>
        </a:xfrm>
        <a:prstGeom prst="homePlat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it-IT" sz="1100"/>
            <a:t>Torna all'INDICE</a:t>
          </a:r>
        </a:p>
      </xdr:txBody>
    </xdr:sp>
    <xdr:clientData/>
  </xdr:twoCellAnchor>
  <xdr:twoCellAnchor editAs="oneCell">
    <xdr:from>
      <xdr:col>16</xdr:col>
      <xdr:colOff>0</xdr:colOff>
      <xdr:row>3</xdr:row>
      <xdr:rowOff>0</xdr:rowOff>
    </xdr:from>
    <xdr:to>
      <xdr:col>21</xdr:col>
      <xdr:colOff>437090</xdr:colOff>
      <xdr:row>11</xdr:row>
      <xdr:rowOff>83104</xdr:rowOff>
    </xdr:to>
    <xdr:pic>
      <xdr:nvPicPr>
        <xdr:cNvPr id="10" name="Picture 4">
          <a:extLst>
            <a:ext uri="{FF2B5EF4-FFF2-40B4-BE49-F238E27FC236}">
              <a16:creationId xmlns:a16="http://schemas.microsoft.com/office/drawing/2014/main" id="{31AA1A86-B88F-4E8B-AE92-7ADD159A3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55400" y="615950"/>
          <a:ext cx="3485090" cy="154677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19</xdr:row>
      <xdr:rowOff>161925</xdr:rowOff>
    </xdr:from>
    <xdr:to>
      <xdr:col>5</xdr:col>
      <xdr:colOff>264381</xdr:colOff>
      <xdr:row>27</xdr:row>
      <xdr:rowOff>133350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ADB4E1C-BB07-4F34-A7A2-797F7A5E08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5704" r="15209" b="5323"/>
        <a:stretch/>
      </xdr:blipFill>
      <xdr:spPr>
        <a:xfrm>
          <a:off x="342901" y="3838575"/>
          <a:ext cx="2569430" cy="1514475"/>
        </a:xfrm>
        <a:prstGeom prst="rect">
          <a:avLst/>
        </a:prstGeom>
      </xdr:spPr>
    </xdr:pic>
    <xdr:clientData/>
  </xdr:twoCellAnchor>
  <xdr:twoCellAnchor editAs="oneCell">
    <xdr:from>
      <xdr:col>3</xdr:col>
      <xdr:colOff>519793</xdr:colOff>
      <xdr:row>17</xdr:row>
      <xdr:rowOff>31297</xdr:rowOff>
    </xdr:from>
    <xdr:to>
      <xdr:col>7</xdr:col>
      <xdr:colOff>445445</xdr:colOff>
      <xdr:row>24</xdr:row>
      <xdr:rowOff>121103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1496E46-4F4A-4CBC-AF7E-915CD6BE9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002972" y="3351440"/>
          <a:ext cx="2266080" cy="145052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31</xdr:row>
      <xdr:rowOff>81644</xdr:rowOff>
    </xdr:from>
    <xdr:to>
      <xdr:col>4</xdr:col>
      <xdr:colOff>236726</xdr:colOff>
      <xdr:row>38</xdr:row>
      <xdr:rowOff>27214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DE5DB11-8392-1F03-D721-B0115D253D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0292" t="9242" r="17991" b="46459"/>
        <a:stretch/>
      </xdr:blipFill>
      <xdr:spPr>
        <a:xfrm>
          <a:off x="408214" y="6109608"/>
          <a:ext cx="1896798" cy="1319892"/>
        </a:xfrm>
        <a:prstGeom prst="rect">
          <a:avLst/>
        </a:prstGeom>
      </xdr:spPr>
    </xdr:pic>
    <xdr:clientData/>
  </xdr:twoCellAnchor>
  <xdr:twoCellAnchor editAs="oneCell">
    <xdr:from>
      <xdr:col>4</xdr:col>
      <xdr:colOff>326571</xdr:colOff>
      <xdr:row>32</xdr:row>
      <xdr:rowOff>40820</xdr:rowOff>
    </xdr:from>
    <xdr:to>
      <xdr:col>7</xdr:col>
      <xdr:colOff>209331</xdr:colOff>
      <xdr:row>39</xdr:row>
      <xdr:rowOff>40820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15E9D7E-4D38-5D73-7E68-46434A39B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394857" y="6259284"/>
          <a:ext cx="1638081" cy="1333500"/>
        </a:xfrm>
        <a:prstGeom prst="rect">
          <a:avLst/>
        </a:prstGeom>
      </xdr:spPr>
    </xdr:pic>
    <xdr:clientData/>
  </xdr:twoCellAnchor>
  <xdr:twoCellAnchor editAs="oneCell">
    <xdr:from>
      <xdr:col>4</xdr:col>
      <xdr:colOff>136073</xdr:colOff>
      <xdr:row>28</xdr:row>
      <xdr:rowOff>40823</xdr:rowOff>
    </xdr:from>
    <xdr:to>
      <xdr:col>7</xdr:col>
      <xdr:colOff>378384</xdr:colOff>
      <xdr:row>31</xdr:row>
      <xdr:rowOff>95252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6BA6CB4-E255-93E0-968F-E44E586BF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04359" y="5524502"/>
          <a:ext cx="1997632" cy="598714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2</xdr:row>
      <xdr:rowOff>133350</xdr:rowOff>
    </xdr:from>
    <xdr:to>
      <xdr:col>5</xdr:col>
      <xdr:colOff>171450</xdr:colOff>
      <xdr:row>15</xdr:row>
      <xdr:rowOff>182376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17CFA4-4545-4A29-A814-3D21E6A6B8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r="17972"/>
        <a:stretch/>
      </xdr:blipFill>
      <xdr:spPr>
        <a:xfrm>
          <a:off x="266700" y="514350"/>
          <a:ext cx="2495550" cy="256362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0</xdr:rowOff>
    </xdr:from>
    <xdr:to>
      <xdr:col>6</xdr:col>
      <xdr:colOff>544830</xdr:colOff>
      <xdr:row>37</xdr:row>
      <xdr:rowOff>105024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0D15FBC0-5CF5-446B-975F-01EF0E030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479800"/>
          <a:ext cx="6905625" cy="4369049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Vellucci Claudia (HC/SIT-PP)" id="{D2C139E5-7004-4A4C-9268-E2E8A0090D76}" userId="S::vec1mi@bosch.com::0cee3ef6-d780-43ef-8483-bb227e2c4771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X8" dT="2023-07-28T09:32:46.53" personId="{D2C139E5-7004-4A4C-9268-E2E8A0090D76}" id="{D02A632A-454B-4598-9F6C-9A77F338D9F0}">
    <text>da 36 a 59 vanno tolte, non ci sonon in residential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gse.it/servizi-per-te/efficienza-energetica/conto-termico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bosch-homecomfort.com/it/it/residenziale/assistenza-e-servizi/documentazione/certificazioni/certificazioni-pompe-di-calore-aria-acqua/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bosch-homecomfort.com/it/it/residenziale/assistenza-e-servizi/documentazione/certificazioni/certificazioni-pompe-di-calore-aria-acqua/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bosch-homecomfort.com/it/it/residenziale/assistenza-e-servizi/documentazione/certificazioni/certificazioni-pompe-di-calore-aria-acqua/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osch-homecomfort.com/it/it/residenziale/assistenza-e-servizi/documentazione/certificazioni/certificazioni-collettori-solari-termici/" TargetMode="External"/><Relationship Id="rId2" Type="http://schemas.openxmlformats.org/officeDocument/2006/relationships/hyperlink" Target="https://www.bosch-homecomfort.com/it/media/country_pool/documenti/dichiarazione_conto_termico_solare_bosch_luglio_2020.pdf" TargetMode="External"/><Relationship Id="rId1" Type="http://schemas.openxmlformats.org/officeDocument/2006/relationships/hyperlink" Target="https://www.bosch-homecomfort.com/it/media/country_pool/documenti/garanzia_5_anni_collettori_solari_ed_accumulatori_-_bosch_-_giu_2021.pdf" TargetMode="External"/><Relationship Id="rId6" Type="http://schemas.openxmlformats.org/officeDocument/2006/relationships/drawing" Target="../drawings/drawing5.xml"/><Relationship Id="rId5" Type="http://schemas.openxmlformats.org/officeDocument/2006/relationships/customProperty" Target="../customProperty5.bin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bosch-homecomfort.com/it/it/residenziale/assistenza-e-servizi/documentazione/certificazioni/certificazioni-pompe-di-calore-aria-acqua/" TargetMode="Externa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.bin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bosch-homecomfort.com/it/it/residenziale/assistenza-e-servizi/documentazione/certificazioni/certificazioni-condizionatori/" TargetMode="External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7" Type="http://schemas.microsoft.com/office/2017/10/relationships/threadedComment" Target="../threadedComments/threadedComment1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bosch-homecomfort.com/it/media/country_pool/documenti/listino-giugno-2023/120_soluzioni_ibride.pdf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1114A1-D6CA-4551-890D-44B48819D38F}">
  <sheetPr codeName="Foglio1"/>
  <dimension ref="A1:K41"/>
  <sheetViews>
    <sheetView showGridLines="0" tabSelected="1" topLeftCell="A2" zoomScale="80" workbookViewId="0"/>
  </sheetViews>
  <sheetFormatPr defaultColWidth="9.42578125" defaultRowHeight="15" x14ac:dyDescent="0.2"/>
  <cols>
    <col min="1" max="1" width="4.5703125" style="7" customWidth="1"/>
    <col min="2" max="2" width="27.42578125" style="7" customWidth="1"/>
    <col min="3" max="3" width="16.5703125" style="7" bestFit="1" customWidth="1"/>
    <col min="4" max="6" width="9.42578125" style="7"/>
    <col min="7" max="9" width="14.42578125" style="7" customWidth="1"/>
    <col min="10" max="10" width="17.42578125" style="7" customWidth="1"/>
    <col min="11" max="16384" width="9.42578125" style="7"/>
  </cols>
  <sheetData>
    <row r="1" spans="2:10" ht="23.25" x14ac:dyDescent="0.2">
      <c r="B1" s="15" t="s">
        <v>0</v>
      </c>
    </row>
    <row r="2" spans="2:10" ht="96" customHeight="1" x14ac:dyDescent="0.2">
      <c r="B2" s="114" t="s">
        <v>1</v>
      </c>
      <c r="C2" s="114"/>
      <c r="D2" s="114"/>
      <c r="E2" s="114"/>
      <c r="F2" s="114"/>
      <c r="G2" s="114"/>
    </row>
    <row r="3" spans="2:10" x14ac:dyDescent="0.2">
      <c r="B3" s="7" t="s">
        <v>2</v>
      </c>
    </row>
    <row r="4" spans="2:10" x14ac:dyDescent="0.2">
      <c r="B4" s="76" t="s">
        <v>3</v>
      </c>
    </row>
    <row r="5" spans="2:10" x14ac:dyDescent="0.2">
      <c r="B5" s="7" t="s">
        <v>4</v>
      </c>
    </row>
    <row r="6" spans="2:10" ht="15" customHeight="1" x14ac:dyDescent="0.2">
      <c r="B6" s="76" t="s">
        <v>5</v>
      </c>
      <c r="C6" s="17"/>
      <c r="D6" s="17"/>
      <c r="E6" s="17"/>
      <c r="F6" s="17"/>
      <c r="G6" s="17"/>
    </row>
    <row r="8" spans="2:10" x14ac:dyDescent="0.2">
      <c r="B8" s="13" t="s">
        <v>6</v>
      </c>
    </row>
    <row r="9" spans="2:10" x14ac:dyDescent="0.2">
      <c r="B9" s="7" t="s">
        <v>7</v>
      </c>
    </row>
    <row r="10" spans="2:10" x14ac:dyDescent="0.2">
      <c r="B10" s="7" t="s">
        <v>8</v>
      </c>
    </row>
    <row r="11" spans="2:10" x14ac:dyDescent="0.2">
      <c r="B11" s="7" t="s">
        <v>9</v>
      </c>
    </row>
    <row r="14" spans="2:10" ht="15" customHeight="1" x14ac:dyDescent="0.2">
      <c r="F14" s="13" t="s">
        <v>10</v>
      </c>
    </row>
    <row r="15" spans="2:10" x14ac:dyDescent="0.2">
      <c r="F15" s="7" t="s">
        <v>11</v>
      </c>
    </row>
    <row r="16" spans="2:10" x14ac:dyDescent="0.2">
      <c r="J16" s="20" t="s">
        <v>12</v>
      </c>
    </row>
    <row r="17" spans="2:11" ht="16.5" x14ac:dyDescent="0.25">
      <c r="D17"/>
      <c r="F17" s="95" t="s">
        <v>13</v>
      </c>
      <c r="G17" s="92"/>
      <c r="H17" s="92"/>
      <c r="I17" s="92"/>
      <c r="J17" s="96" t="str">
        <f ca="1">Ibridi!$F$16</f>
        <v>-</v>
      </c>
    </row>
    <row r="18" spans="2:11" x14ac:dyDescent="0.2">
      <c r="F18" s="92" t="str">
        <f>Ibridi!F5&amp;" + "&amp;Ibridi!F8&amp;", zona climatica "&amp;Ibridi!F11</f>
        <v xml:space="preserve"> + , zona climatica </v>
      </c>
      <c r="G18" s="92"/>
      <c r="H18" s="92"/>
      <c r="I18" s="92"/>
      <c r="J18" s="97"/>
    </row>
    <row r="19" spans="2:11" ht="16.5" x14ac:dyDescent="0.25">
      <c r="F19" s="21" t="s">
        <v>14</v>
      </c>
      <c r="J19" s="22" t="str">
        <f>'Pompe di calore'!$F$14</f>
        <v>-</v>
      </c>
    </row>
    <row r="20" spans="2:11" x14ac:dyDescent="0.2">
      <c r="F20" s="7" t="str">
        <f>"Modello "&amp;'Pompe di calore'!F5&amp;", zona climatica "&amp;'Pompe di calore'!F7</f>
        <v xml:space="preserve">Modello , zona climatica </v>
      </c>
      <c r="J20" s="9"/>
    </row>
    <row r="21" spans="2:11" ht="16.5" x14ac:dyDescent="0.25">
      <c r="F21" s="13" t="s">
        <v>15</v>
      </c>
      <c r="J21" s="22" t="str">
        <f>'Pompe di calore media potenza'!$F$14</f>
        <v>-</v>
      </c>
    </row>
    <row r="22" spans="2:11" x14ac:dyDescent="0.2">
      <c r="F22" s="7" t="str">
        <f>"Modello "&amp;'Pompe di calore media potenza'!F5&amp;", zona climatica "&amp;'Pompe di calore media potenza'!F7</f>
        <v xml:space="preserve">Modello , zona climatica </v>
      </c>
      <c r="J22" s="9"/>
    </row>
    <row r="23" spans="2:11" ht="16.5" x14ac:dyDescent="0.25">
      <c r="F23" s="21" t="s">
        <v>16</v>
      </c>
      <c r="J23" s="22" t="str">
        <f>'Solare termico'!$F$11</f>
        <v>-</v>
      </c>
    </row>
    <row r="24" spans="2:11" x14ac:dyDescent="0.2">
      <c r="F24" s="7" t="str">
        <f>"Nr. "&amp;'Solare termico'!K5&amp;" collettori "&amp;'Solare termico'!F5</f>
        <v xml:space="preserve">Nr.  collettori </v>
      </c>
      <c r="J24" s="9"/>
    </row>
    <row r="25" spans="2:11" ht="16.5" x14ac:dyDescent="0.25">
      <c r="B25" s="23"/>
      <c r="C25" s="23"/>
      <c r="D25" s="23"/>
      <c r="E25" s="23"/>
      <c r="F25" s="21" t="s">
        <v>17</v>
      </c>
      <c r="J25" s="22" t="str">
        <f>'Solare termico'!$F$20</f>
        <v>-</v>
      </c>
    </row>
    <row r="26" spans="2:11" x14ac:dyDescent="0.2">
      <c r="F26" s="7" t="str">
        <f>"Nr. "&amp;'Solare termico'!K19&amp;" sistemi "&amp;'Solare termico'!F7</f>
        <v xml:space="preserve">Nr.  sistemi </v>
      </c>
      <c r="J26" s="9"/>
    </row>
    <row r="27" spans="2:11" ht="16.5" x14ac:dyDescent="0.25">
      <c r="F27" s="21" t="s">
        <v>18</v>
      </c>
      <c r="J27" s="22" t="str">
        <f>'Scalda acqua in PDC'!$F$13</f>
        <v>-</v>
      </c>
    </row>
    <row r="28" spans="2:11" ht="16.5" x14ac:dyDescent="0.25">
      <c r="C28" s="18"/>
      <c r="D28" s="18"/>
      <c r="E28" s="18"/>
      <c r="F28" s="116" t="str">
        <f>"Nr. "&amp;'Scalda acqua in PDC'!F9&amp;" scaldacqua "&amp;'Scalda acqua in PDC'!F5</f>
        <v xml:space="preserve">Nr.  scaldacqua </v>
      </c>
      <c r="G28" s="116"/>
      <c r="H28" s="116"/>
      <c r="I28" s="116"/>
      <c r="J28" s="22"/>
      <c r="K28" s="23"/>
    </row>
    <row r="29" spans="2:11" ht="16.5" x14ac:dyDescent="0.25">
      <c r="F29" s="21" t="s">
        <v>19</v>
      </c>
      <c r="J29" s="22" t="str">
        <f>Climatizzatori!$K$12</f>
        <v>-</v>
      </c>
    </row>
    <row r="30" spans="2:11" ht="15" customHeight="1" x14ac:dyDescent="0.2">
      <c r="B30" s="19"/>
      <c r="C30" s="19"/>
      <c r="D30" s="19"/>
      <c r="E30" s="19"/>
      <c r="F30" s="115" t="str">
        <f>"Modello "&amp;Climatizzatori!K7&amp;", zona climatica "&amp;Climatizzatori!K9</f>
        <v xml:space="preserve">Modello , zona climatica </v>
      </c>
      <c r="G30" s="115"/>
      <c r="H30" s="115"/>
      <c r="I30" s="115"/>
      <c r="J30" s="115"/>
    </row>
    <row r="31" spans="2:11" ht="16.5" x14ac:dyDescent="0.25">
      <c r="F31" s="13" t="s">
        <v>20</v>
      </c>
      <c r="J31" s="22" t="str">
        <f>Climatizzatori!$K$24</f>
        <v>-</v>
      </c>
    </row>
    <row r="32" spans="2:11" ht="16.5" x14ac:dyDescent="0.25">
      <c r="F32" s="7" t="str">
        <f>"Modello "&amp;Climatizzatori!K19&amp;", zona climatica "&amp;Climatizzatori!K21</f>
        <v xml:space="preserve">Modello , zona climatica </v>
      </c>
      <c r="J32" s="22"/>
    </row>
    <row r="33" spans="1:2" x14ac:dyDescent="0.2">
      <c r="B33" s="18"/>
    </row>
    <row r="40" spans="1:2" x14ac:dyDescent="0.2">
      <c r="A40" s="24"/>
    </row>
    <row r="41" spans="1:2" x14ac:dyDescent="0.2">
      <c r="A41" s="7" t="s">
        <v>21</v>
      </c>
    </row>
  </sheetData>
  <sheetProtection algorithmName="SHA-512" hashValue="tnoDkHglGbHndHH7JcDnlVSFhOh7qcJ60HHamryL08ZS86W06sBiJxjJ9KtKahngj4EdKaBv6hHg3NPr+Om3Qg==" saltValue="3xEI9K9U02EvAsBQDPazvA==" spinCount="100000" sheet="1" objects="1" scenarios="1"/>
  <mergeCells count="3">
    <mergeCell ref="B2:G2"/>
    <mergeCell ref="F30:J30"/>
    <mergeCell ref="F28:I28"/>
  </mergeCells>
  <hyperlinks>
    <hyperlink ref="B6" r:id="rId1" xr:uid="{092F8CFE-DFA6-4F4F-BADE-13E3CC957D49}"/>
  </hyperlinks>
  <pageMargins left="0.7" right="0.7" top="0.75" bottom="0.75" header="0.3" footer="0.3"/>
  <pageSetup orientation="portrait" horizontalDpi="1200" verticalDpi="1200" r:id="rId2"/>
  <customProperties>
    <customPr name="_pios_id" r:id="rId3"/>
  </customPropertie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7D661-CB95-4AE3-96D2-A251AF6F8149}">
  <sheetPr codeName="Foglio2"/>
  <dimension ref="A1:W39"/>
  <sheetViews>
    <sheetView showGridLines="0" workbookViewId="0">
      <selection activeCell="L31" sqref="L31"/>
    </sheetView>
  </sheetViews>
  <sheetFormatPr defaultColWidth="9.42578125" defaultRowHeight="15" x14ac:dyDescent="0.2"/>
  <cols>
    <col min="1" max="1" width="4.5703125" style="7" customWidth="1"/>
    <col min="2" max="2" width="27.42578125" style="7" customWidth="1"/>
    <col min="3" max="3" width="16.5703125" style="7" bestFit="1" customWidth="1"/>
    <col min="4" max="4" width="9.42578125" style="7"/>
    <col min="5" max="5" width="29.42578125" style="7" customWidth="1"/>
    <col min="6" max="6" width="32.5703125" style="7" customWidth="1"/>
    <col min="7" max="7" width="9.42578125" style="7"/>
    <col min="8" max="8" width="6.5703125" style="7" customWidth="1"/>
    <col min="9" max="10" width="9.42578125" style="7"/>
    <col min="11" max="11" width="8.28515625" style="7" bestFit="1" customWidth="1"/>
    <col min="12" max="16384" width="9.42578125" style="7"/>
  </cols>
  <sheetData>
    <row r="1" spans="2:23" x14ac:dyDescent="0.2">
      <c r="B1" s="69" t="s">
        <v>22</v>
      </c>
    </row>
    <row r="2" spans="2:23" x14ac:dyDescent="0.2">
      <c r="R2" s="86"/>
      <c r="S2" s="86"/>
      <c r="T2" s="86"/>
      <c r="U2" s="86"/>
      <c r="V2" s="86"/>
      <c r="W2" s="86"/>
    </row>
    <row r="3" spans="2:23" ht="15.75" thickBot="1" x14ac:dyDescent="0.25">
      <c r="E3" s="117" t="s">
        <v>13</v>
      </c>
      <c r="F3" s="117"/>
      <c r="G3" s="117"/>
      <c r="H3" s="117"/>
      <c r="I3" s="117"/>
      <c r="J3" s="117"/>
      <c r="K3" s="117"/>
      <c r="R3" s="86"/>
      <c r="S3" s="86"/>
      <c r="T3" s="86"/>
      <c r="U3" s="86"/>
      <c r="V3" s="86"/>
      <c r="W3" s="86"/>
    </row>
    <row r="4" spans="2:23" ht="15.75" thickTop="1" x14ac:dyDescent="0.2">
      <c r="R4" s="86"/>
      <c r="S4" s="86"/>
      <c r="T4" s="86"/>
      <c r="U4" s="86"/>
      <c r="V4" s="86"/>
      <c r="W4" s="86"/>
    </row>
    <row r="5" spans="2:23" x14ac:dyDescent="0.2">
      <c r="E5" s="9" t="s">
        <v>23</v>
      </c>
      <c r="F5" s="1"/>
      <c r="J5" s="9" t="s">
        <v>25</v>
      </c>
      <c r="K5" s="14" t="str">
        <f>IFERROR(VLOOKUP($F$5,Service!$AL$4:$AN$41,2,FALSE),"-")</f>
        <v>-</v>
      </c>
      <c r="R5" s="86"/>
      <c r="S5" s="86"/>
      <c r="T5" s="86"/>
      <c r="U5" s="86"/>
      <c r="V5" s="86"/>
      <c r="W5" s="86"/>
    </row>
    <row r="6" spans="2:23" x14ac:dyDescent="0.2">
      <c r="E6" s="9"/>
      <c r="J6" s="9" t="s">
        <v>26</v>
      </c>
      <c r="K6" s="14" t="str">
        <f>IFERROR(VLOOKUP($F$5,Service!$AL$4:$AN$41,3,FALSE),"-")</f>
        <v>-</v>
      </c>
      <c r="R6" s="86"/>
      <c r="S6" s="86"/>
      <c r="T6" s="86"/>
      <c r="U6" s="86"/>
      <c r="V6" s="86"/>
      <c r="W6" s="86"/>
    </row>
    <row r="7" spans="2:23" x14ac:dyDescent="0.2">
      <c r="E7" s="9"/>
      <c r="J7" s="9"/>
      <c r="K7" s="10"/>
      <c r="R7" s="86"/>
      <c r="S7" s="86"/>
      <c r="T7" s="86"/>
      <c r="U7" s="86"/>
      <c r="V7" s="86"/>
      <c r="W7" s="86"/>
    </row>
    <row r="8" spans="2:23" x14ac:dyDescent="0.2">
      <c r="E8" s="9" t="s">
        <v>27</v>
      </c>
      <c r="F8" s="1"/>
      <c r="J8" s="9" t="s">
        <v>28</v>
      </c>
      <c r="K8" s="14" t="str">
        <f>IFERROR(VLOOKUP($F$8,Service!$AP$4:$AR$62,2,FALSE),"-")</f>
        <v>-</v>
      </c>
      <c r="R8" s="86"/>
      <c r="S8" s="93" t="s">
        <v>29</v>
      </c>
      <c r="T8" s="86"/>
      <c r="U8" s="86"/>
      <c r="V8" s="86"/>
      <c r="W8" s="86"/>
    </row>
    <row r="9" spans="2:23" ht="15" customHeight="1" x14ac:dyDescent="0.2">
      <c r="E9" s="9"/>
      <c r="F9" s="118" t="str">
        <f ca="1">IF(S9,"Errore nell'abbinamento caldaia con pompa di calore, verificare","")</f>
        <v/>
      </c>
      <c r="G9" s="25"/>
      <c r="J9" s="9" t="s">
        <v>30</v>
      </c>
      <c r="K9" s="14" t="str">
        <f>IFERROR(VLOOKUP($F$8,Service!$AP$4:$AR$62,3,FALSE),"-")</f>
        <v>-</v>
      </c>
      <c r="R9" s="86"/>
      <c r="S9" s="94" t="b">
        <f ca="1">AND(F8&lt;&gt;"",F5&lt;&gt;"",ISERROR(MATCH(F8,INDIRECT(Service!AY3),0)))</f>
        <v>0</v>
      </c>
      <c r="T9" s="86"/>
      <c r="U9" s="86"/>
      <c r="V9" s="86"/>
      <c r="W9" s="86"/>
    </row>
    <row r="10" spans="2:23" x14ac:dyDescent="0.2">
      <c r="F10" s="118"/>
      <c r="G10" s="25"/>
      <c r="R10" s="86"/>
      <c r="S10" s="86"/>
      <c r="T10" s="86"/>
      <c r="U10" s="86"/>
      <c r="V10" s="86"/>
      <c r="W10" s="86"/>
    </row>
    <row r="11" spans="2:23" x14ac:dyDescent="0.2">
      <c r="E11" s="9" t="s">
        <v>31</v>
      </c>
      <c r="F11" s="1"/>
      <c r="R11" s="86"/>
      <c r="S11" s="86"/>
      <c r="T11" s="86"/>
      <c r="U11" s="86"/>
      <c r="V11" s="86"/>
      <c r="W11" s="86"/>
    </row>
    <row r="12" spans="2:23" x14ac:dyDescent="0.2">
      <c r="E12" s="9"/>
      <c r="M12" s="13" t="s">
        <v>33</v>
      </c>
      <c r="R12" s="86"/>
      <c r="S12" s="86"/>
      <c r="T12" s="86"/>
      <c r="U12" s="86"/>
      <c r="V12" s="86"/>
      <c r="W12" s="86"/>
    </row>
    <row r="13" spans="2:23" x14ac:dyDescent="0.2">
      <c r="E13" s="9"/>
      <c r="R13" s="86"/>
      <c r="S13" s="86"/>
      <c r="T13" s="86"/>
      <c r="U13" s="86"/>
      <c r="V13" s="86"/>
      <c r="W13" s="86"/>
    </row>
    <row r="14" spans="2:23" ht="15" customHeight="1" x14ac:dyDescent="0.2">
      <c r="E14" s="9"/>
      <c r="F14" s="26"/>
      <c r="R14" s="86"/>
      <c r="S14" s="86"/>
      <c r="T14" s="86"/>
      <c r="U14" s="86"/>
      <c r="V14" s="86"/>
      <c r="W14" s="86"/>
    </row>
    <row r="15" spans="2:23" ht="15.75" thickBot="1" x14ac:dyDescent="0.25">
      <c r="E15" s="11" t="s">
        <v>34</v>
      </c>
      <c r="F15" s="27" t="str">
        <f ca="1">IFERROR(IF(S9,"-",Service!AU11),"-")</f>
        <v>-</v>
      </c>
      <c r="R15" s="86"/>
      <c r="S15" s="86"/>
      <c r="T15" s="86"/>
      <c r="U15" s="86"/>
      <c r="V15" s="86"/>
      <c r="W15" s="86"/>
    </row>
    <row r="16" spans="2:23" ht="15.75" thickBot="1" x14ac:dyDescent="0.25">
      <c r="E16" s="11" t="s">
        <v>35</v>
      </c>
      <c r="F16" s="79" t="str">
        <f ca="1">IFERROR(F15*2,"-")</f>
        <v>-</v>
      </c>
      <c r="R16" s="86"/>
      <c r="S16" s="86"/>
      <c r="T16" s="86"/>
      <c r="U16" s="86"/>
      <c r="V16" s="86"/>
      <c r="W16" s="86"/>
    </row>
    <row r="17" spans="2:15" x14ac:dyDescent="0.2">
      <c r="E17" s="23"/>
      <c r="F17" s="26"/>
    </row>
    <row r="18" spans="2:15" x14ac:dyDescent="0.2">
      <c r="E18" s="118" t="s">
        <v>36</v>
      </c>
      <c r="F18" s="118"/>
      <c r="G18" s="118"/>
      <c r="H18" s="118"/>
      <c r="I18" s="118"/>
      <c r="J18" s="118"/>
      <c r="K18" s="118"/>
      <c r="L18" s="118"/>
    </row>
    <row r="19" spans="2:15" x14ac:dyDescent="0.2">
      <c r="E19" s="118"/>
      <c r="F19" s="118"/>
      <c r="G19" s="118"/>
      <c r="H19" s="118"/>
      <c r="I19" s="118"/>
      <c r="J19" s="118"/>
      <c r="K19" s="118"/>
      <c r="L19" s="118"/>
    </row>
    <row r="20" spans="2:15" x14ac:dyDescent="0.2">
      <c r="E20" s="118"/>
      <c r="F20" s="118"/>
      <c r="G20" s="118"/>
      <c r="H20" s="118"/>
      <c r="I20" s="118"/>
      <c r="J20" s="118"/>
      <c r="K20" s="118"/>
      <c r="L20" s="118"/>
    </row>
    <row r="22" spans="2:15" x14ac:dyDescent="0.2">
      <c r="B22" s="114" t="s">
        <v>37</v>
      </c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4"/>
    </row>
    <row r="23" spans="2:15" x14ac:dyDescent="0.2">
      <c r="B23" s="114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4"/>
    </row>
    <row r="24" spans="2:15" x14ac:dyDescent="0.2">
      <c r="B24" s="114"/>
      <c r="C24" s="114"/>
      <c r="D24" s="114"/>
      <c r="E24" s="114"/>
      <c r="F24" s="114"/>
      <c r="G24" s="114"/>
      <c r="H24" s="114"/>
      <c r="I24" s="114"/>
      <c r="J24" s="114"/>
      <c r="K24" s="114"/>
      <c r="L24" s="114"/>
      <c r="M24" s="114"/>
      <c r="N24" s="114"/>
      <c r="O24" s="114"/>
    </row>
    <row r="25" spans="2:15" x14ac:dyDescent="0.2">
      <c r="B25" s="114"/>
      <c r="C25" s="114"/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114"/>
      <c r="O25" s="114"/>
    </row>
    <row r="26" spans="2:15" x14ac:dyDescent="0.2">
      <c r="B26" s="114"/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/>
      <c r="N26" s="114"/>
      <c r="O26" s="114"/>
    </row>
    <row r="27" spans="2:15" x14ac:dyDescent="0.2">
      <c r="B27" s="114"/>
      <c r="C27" s="114"/>
      <c r="D27" s="114"/>
      <c r="E27" s="114"/>
      <c r="F27" s="114"/>
      <c r="G27" s="114"/>
      <c r="H27" s="114"/>
      <c r="I27" s="114"/>
      <c r="J27" s="114"/>
      <c r="K27" s="114"/>
      <c r="L27" s="114"/>
      <c r="M27" s="114"/>
      <c r="N27" s="114"/>
      <c r="O27" s="114"/>
    </row>
    <row r="28" spans="2:15" x14ac:dyDescent="0.2">
      <c r="B28" s="114"/>
      <c r="C28" s="114"/>
      <c r="D28" s="114"/>
      <c r="E28" s="114"/>
      <c r="F28" s="114"/>
      <c r="G28" s="114"/>
      <c r="H28" s="114"/>
      <c r="I28" s="114"/>
      <c r="J28" s="114"/>
      <c r="K28" s="114"/>
      <c r="L28" s="114"/>
      <c r="M28" s="114"/>
      <c r="N28" s="114"/>
      <c r="O28" s="114"/>
    </row>
    <row r="29" spans="2:15" x14ac:dyDescent="0.2"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</row>
    <row r="30" spans="2:15" x14ac:dyDescent="0.2"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</row>
    <row r="32" spans="2:15" x14ac:dyDescent="0.2">
      <c r="B32" s="7" t="s">
        <v>2</v>
      </c>
    </row>
    <row r="33" spans="1:2" x14ac:dyDescent="0.2">
      <c r="B33" s="76" t="s">
        <v>38</v>
      </c>
    </row>
    <row r="34" spans="1:2" x14ac:dyDescent="0.2">
      <c r="B34" s="78"/>
    </row>
    <row r="35" spans="1:2" x14ac:dyDescent="0.2">
      <c r="B35" s="78"/>
    </row>
    <row r="39" spans="1:2" x14ac:dyDescent="0.2">
      <c r="A39" s="106">
        <f>INDICE!A40</f>
        <v>0</v>
      </c>
    </row>
  </sheetData>
  <sheetProtection algorithmName="SHA-512" hashValue="/E/JbUOa2mWgc8WY8Hfe7encZT0XT99AhGi7+sIfusqFS85ODyXsyELKSY7etefEpgbeBqYpgb1aQxcpI7+hKw==" saltValue="gAxqupodbhmkvBnKIsZWcw==" spinCount="100000" sheet="1" objects="1" scenarios="1"/>
  <mergeCells count="4">
    <mergeCell ref="B22:O30"/>
    <mergeCell ref="E3:K3"/>
    <mergeCell ref="F9:F10"/>
    <mergeCell ref="E18:L20"/>
  </mergeCells>
  <conditionalFormatting sqref="F8">
    <cfRule type="expression" dxfId="3" priority="1">
      <formula>$F$5=""</formula>
    </cfRule>
    <cfRule type="expression" dxfId="2" priority="2">
      <formula>$S$9</formula>
    </cfRule>
  </conditionalFormatting>
  <dataValidations count="2">
    <dataValidation type="list" allowBlank="1" showInputMessage="1" showErrorMessage="1" sqref="F5" xr:uid="{8AFAE341-557E-4CE2-A272-2A631EFC808B}">
      <formula1>pdc_ibride</formula1>
    </dataValidation>
    <dataValidation type="list" allowBlank="1" showInputMessage="1" showErrorMessage="1" sqref="F11" xr:uid="{B5B6C581-F8F5-404D-9CA2-D967D5DB7612}">
      <formula1>zona_climatica</formula1>
    </dataValidation>
  </dataValidations>
  <hyperlinks>
    <hyperlink ref="B33" r:id="rId1" xr:uid="{F3AE36A5-23A8-427B-BEEA-C7DED84882CB}"/>
  </hyperlinks>
  <pageMargins left="0.7" right="0.7" top="0.75" bottom="0.75" header="0.3" footer="0.3"/>
  <pageSetup paperSize="9" orientation="portrait" r:id="rId2"/>
  <customProperties>
    <customPr name="_pios_id" r:id="rId3"/>
  </customProperties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C6A32B6-EB7F-49A4-BFD7-B6E5E43755C5}">
          <x14:formula1>
            <xm:f>INDIRECT(Service!$AY$3)</xm:f>
          </x14:formula1>
          <xm:sqref>F8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215ED-AA14-416D-9F70-87ED9A0F83CA}">
  <sheetPr codeName="Foglio3"/>
  <dimension ref="A1:N34"/>
  <sheetViews>
    <sheetView showGridLines="0" workbookViewId="0">
      <selection activeCell="L28" sqref="L28"/>
    </sheetView>
  </sheetViews>
  <sheetFormatPr defaultColWidth="9.42578125" defaultRowHeight="15" x14ac:dyDescent="0.2"/>
  <cols>
    <col min="1" max="1" width="4.5703125" style="7" customWidth="1"/>
    <col min="2" max="2" width="27.42578125" style="7" customWidth="1"/>
    <col min="3" max="3" width="14.5703125" style="7" customWidth="1"/>
    <col min="4" max="4" width="9.42578125" style="7"/>
    <col min="5" max="5" width="34" style="7" customWidth="1"/>
    <col min="6" max="6" width="32.5703125" style="7" customWidth="1"/>
    <col min="7" max="7" width="6.5703125" style="7" customWidth="1"/>
    <col min="8" max="9" width="9.42578125" style="7"/>
    <col min="10" max="10" width="7" style="7" bestFit="1" customWidth="1"/>
    <col min="11" max="16384" width="9.42578125" style="7"/>
  </cols>
  <sheetData>
    <row r="1" spans="2:12" x14ac:dyDescent="0.2">
      <c r="B1" s="69" t="s">
        <v>39</v>
      </c>
    </row>
    <row r="3" spans="2:12" ht="15.75" thickBot="1" x14ac:dyDescent="0.25">
      <c r="E3" s="117" t="s">
        <v>14</v>
      </c>
      <c r="F3" s="117"/>
      <c r="G3" s="117"/>
      <c r="H3" s="117"/>
      <c r="I3" s="117"/>
      <c r="J3" s="117"/>
    </row>
    <row r="4" spans="2:12" ht="15.75" thickTop="1" x14ac:dyDescent="0.2"/>
    <row r="5" spans="2:12" x14ac:dyDescent="0.2">
      <c r="E5" s="9" t="s">
        <v>23</v>
      </c>
      <c r="F5" s="1"/>
      <c r="I5" s="9" t="s">
        <v>28</v>
      </c>
      <c r="J5" s="10" t="str">
        <f>IFERROR(VLOOKUP($F$5,Service!$N$4:$S$112,4,FALSE),"-")</f>
        <v>-</v>
      </c>
    </row>
    <row r="6" spans="2:12" x14ac:dyDescent="0.2">
      <c r="E6" s="9"/>
      <c r="F6" s="10"/>
      <c r="I6" s="9" t="s">
        <v>26</v>
      </c>
      <c r="J6" s="10" t="str">
        <f>IFERROR(VLOOKUP($F$5,Service!$N$4:$S$112,5,FALSE),"-")</f>
        <v>-</v>
      </c>
    </row>
    <row r="7" spans="2:12" x14ac:dyDescent="0.2">
      <c r="E7" s="9" t="s">
        <v>31</v>
      </c>
      <c r="F7" s="1"/>
    </row>
    <row r="8" spans="2:12" x14ac:dyDescent="0.2">
      <c r="E8" s="9"/>
      <c r="F8" s="10"/>
    </row>
    <row r="9" spans="2:12" x14ac:dyDescent="0.2">
      <c r="E9" s="9"/>
      <c r="F9" s="10"/>
    </row>
    <row r="10" spans="2:12" x14ac:dyDescent="0.2">
      <c r="E10" s="9"/>
      <c r="F10" s="10"/>
    </row>
    <row r="11" spans="2:12" x14ac:dyDescent="0.2">
      <c r="E11" s="9"/>
      <c r="F11" s="10"/>
      <c r="L11" s="13" t="s">
        <v>33</v>
      </c>
    </row>
    <row r="12" spans="2:12" x14ac:dyDescent="0.2">
      <c r="E12" s="9"/>
      <c r="F12" s="10"/>
    </row>
    <row r="13" spans="2:12" ht="15.75" thickBot="1" x14ac:dyDescent="0.25">
      <c r="E13" s="11" t="s">
        <v>34</v>
      </c>
      <c r="F13" s="28" t="str">
        <f>IFERROR(Service!V10,"-")</f>
        <v>-</v>
      </c>
    </row>
    <row r="14" spans="2:12" ht="15.75" thickBot="1" x14ac:dyDescent="0.25">
      <c r="B14" s="86"/>
      <c r="E14" s="11" t="s">
        <v>35</v>
      </c>
      <c r="F14" s="71" t="str">
        <f>IFERROR(F13*2,"-")</f>
        <v>-</v>
      </c>
    </row>
    <row r="15" spans="2:12" x14ac:dyDescent="0.2">
      <c r="B15" s="7" t="s">
        <v>40</v>
      </c>
      <c r="E15" s="23"/>
      <c r="F15" s="26"/>
    </row>
    <row r="16" spans="2:12" x14ac:dyDescent="0.2">
      <c r="E16" s="118" t="s">
        <v>41</v>
      </c>
      <c r="F16" s="118"/>
      <c r="G16" s="118"/>
      <c r="H16" s="118"/>
      <c r="I16" s="118"/>
      <c r="J16" s="118"/>
    </row>
    <row r="17" spans="2:14" x14ac:dyDescent="0.2">
      <c r="E17" s="118"/>
      <c r="F17" s="118"/>
      <c r="G17" s="118"/>
      <c r="H17" s="118"/>
      <c r="I17" s="118"/>
      <c r="J17" s="118"/>
    </row>
    <row r="18" spans="2:14" ht="36" customHeight="1" x14ac:dyDescent="0.2">
      <c r="E18" s="118"/>
      <c r="F18" s="118"/>
      <c r="G18" s="118"/>
      <c r="H18" s="118"/>
      <c r="I18" s="118"/>
      <c r="J18" s="118"/>
    </row>
    <row r="20" spans="2:14" ht="15" customHeight="1" x14ac:dyDescent="0.2">
      <c r="B20" s="114" t="s">
        <v>42</v>
      </c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</row>
    <row r="21" spans="2:14" x14ac:dyDescent="0.2"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</row>
    <row r="22" spans="2:14" x14ac:dyDescent="0.2">
      <c r="B22" s="114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</row>
    <row r="23" spans="2:14" x14ac:dyDescent="0.2">
      <c r="B23" s="114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</row>
    <row r="24" spans="2:14" x14ac:dyDescent="0.2">
      <c r="B24" s="114"/>
      <c r="C24" s="114"/>
      <c r="D24" s="114"/>
      <c r="E24" s="114"/>
      <c r="F24" s="114"/>
      <c r="G24" s="114"/>
      <c r="H24" s="114"/>
      <c r="I24" s="114"/>
      <c r="J24" s="114"/>
      <c r="K24" s="114"/>
      <c r="L24" s="114"/>
      <c r="M24" s="114"/>
      <c r="N24" s="114"/>
    </row>
    <row r="25" spans="2:14" x14ac:dyDescent="0.2">
      <c r="B25" s="114"/>
      <c r="C25" s="114"/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114"/>
    </row>
    <row r="26" spans="2:14" x14ac:dyDescent="0.2">
      <c r="B26" s="119"/>
      <c r="C26" s="119"/>
      <c r="D26" s="119"/>
      <c r="E26" s="119"/>
      <c r="F26" s="119"/>
      <c r="G26" s="119"/>
      <c r="H26" s="119"/>
      <c r="I26" s="119"/>
    </row>
    <row r="27" spans="2:14" x14ac:dyDescent="0.2">
      <c r="B27" s="7" t="s">
        <v>2</v>
      </c>
    </row>
    <row r="28" spans="2:14" x14ac:dyDescent="0.2">
      <c r="B28" s="76" t="s">
        <v>38</v>
      </c>
    </row>
    <row r="29" spans="2:14" x14ac:dyDescent="0.2">
      <c r="B29" s="74"/>
    </row>
    <row r="34" spans="1:1" x14ac:dyDescent="0.2">
      <c r="A34" s="106">
        <f>INDICE!A40</f>
        <v>0</v>
      </c>
    </row>
  </sheetData>
  <sheetProtection algorithmName="SHA-512" hashValue="YolCtEs+jHPhDpR9HPc2Xnnph1FscCnPUVmkRU4ixXWcIz9vP2c5LnsY4mgJKXu8DRjOijr7we2/jXPhlc1sRQ==" saltValue="JcG9b5Yeiio6almEHapIkQ==" spinCount="100000" sheet="1" objects="1" scenarios="1"/>
  <mergeCells count="4">
    <mergeCell ref="B20:N25"/>
    <mergeCell ref="B26:I26"/>
    <mergeCell ref="E3:J3"/>
    <mergeCell ref="E16:J18"/>
  </mergeCells>
  <dataValidations count="2">
    <dataValidation type="list" allowBlank="1" showInputMessage="1" showErrorMessage="1" sqref="F7" xr:uid="{DB509FF3-8BC4-4379-9701-58AAD941657E}">
      <formula1>zona_climatica</formula1>
    </dataValidation>
    <dataValidation type="list" allowBlank="1" showInputMessage="1" showErrorMessage="1" sqref="F5" xr:uid="{81557FD6-6E97-4719-A267-5636675A58E4}">
      <formula1>PDC</formula1>
    </dataValidation>
  </dataValidations>
  <hyperlinks>
    <hyperlink ref="B28" r:id="rId1" xr:uid="{CEE1F9F7-6C94-4820-8DD7-F6EC07A0CAE0}"/>
  </hyperlinks>
  <pageMargins left="0.7" right="0.7" top="0.75" bottom="0.75" header="0.3" footer="0.3"/>
  <pageSetup paperSize="9" orientation="portrait" r:id="rId2"/>
  <customProperties>
    <customPr name="_pios_id" r:id="rId3"/>
  </customProperties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7BF7B-27F0-4A54-8E51-6E56C0424D73}">
  <sheetPr codeName="Foglio5"/>
  <dimension ref="A1:O34"/>
  <sheetViews>
    <sheetView showGridLines="0" workbookViewId="0">
      <selection activeCell="F32" sqref="F32"/>
    </sheetView>
  </sheetViews>
  <sheetFormatPr defaultColWidth="9.42578125" defaultRowHeight="15" x14ac:dyDescent="0.2"/>
  <cols>
    <col min="1" max="1" width="4.5703125" style="7" customWidth="1"/>
    <col min="2" max="2" width="27.42578125" style="7" customWidth="1"/>
    <col min="3" max="3" width="16.5703125" style="7" bestFit="1" customWidth="1"/>
    <col min="4" max="4" width="10.42578125" style="7" customWidth="1"/>
    <col min="5" max="5" width="29.5703125" style="7" customWidth="1"/>
    <col min="6" max="6" width="25.5703125" style="7" bestFit="1" customWidth="1"/>
    <col min="7" max="7" width="9.42578125" style="7"/>
    <col min="8" max="8" width="6.5703125" style="7" customWidth="1"/>
    <col min="9" max="10" width="9.42578125" style="7"/>
    <col min="11" max="11" width="7" style="7" bestFit="1" customWidth="1"/>
    <col min="12" max="16384" width="9.42578125" style="7"/>
  </cols>
  <sheetData>
    <row r="1" spans="2:13" x14ac:dyDescent="0.2">
      <c r="B1" s="69" t="s">
        <v>43</v>
      </c>
    </row>
    <row r="3" spans="2:13" ht="16.5" thickBot="1" x14ac:dyDescent="0.25">
      <c r="E3" s="120" t="s">
        <v>44</v>
      </c>
      <c r="F3" s="120"/>
      <c r="G3" s="120"/>
      <c r="H3" s="120"/>
      <c r="I3" s="120"/>
      <c r="J3" s="120"/>
      <c r="K3" s="120"/>
    </row>
    <row r="4" spans="2:13" ht="15.75" thickTop="1" x14ac:dyDescent="0.2"/>
    <row r="5" spans="2:13" x14ac:dyDescent="0.2">
      <c r="E5" s="9" t="s">
        <v>45</v>
      </c>
      <c r="F5" s="1"/>
      <c r="I5" s="9" t="s">
        <v>28</v>
      </c>
      <c r="J5" s="14" t="str">
        <f>IFERROR(VLOOKUP($F$5,Service!$CH$4:$CK$17,2,FALSE),"-")</f>
        <v>-</v>
      </c>
    </row>
    <row r="6" spans="2:13" x14ac:dyDescent="0.2">
      <c r="E6" s="9"/>
      <c r="F6" s="10"/>
      <c r="I6" s="9" t="s">
        <v>26</v>
      </c>
      <c r="J6" s="14" t="str">
        <f>IFERROR(VLOOKUP($F$5,Service!$CH$4:$CK$17,3,FALSE),"-")</f>
        <v>-</v>
      </c>
    </row>
    <row r="7" spans="2:13" x14ac:dyDescent="0.2">
      <c r="E7" s="9" t="s">
        <v>46</v>
      </c>
      <c r="F7" s="3"/>
      <c r="J7" s="9"/>
    </row>
    <row r="8" spans="2:13" x14ac:dyDescent="0.2">
      <c r="E8" s="9"/>
      <c r="F8" s="10"/>
      <c r="J8" s="9"/>
    </row>
    <row r="9" spans="2:13" x14ac:dyDescent="0.2">
      <c r="E9" s="9" t="s">
        <v>47</v>
      </c>
      <c r="F9" s="2"/>
      <c r="J9" s="9"/>
    </row>
    <row r="10" spans="2:13" x14ac:dyDescent="0.2">
      <c r="F10" s="10"/>
    </row>
    <row r="11" spans="2:13" ht="16.5" thickBot="1" x14ac:dyDescent="0.25">
      <c r="E11" s="16" t="s">
        <v>48</v>
      </c>
      <c r="F11" s="29" t="str">
        <f>IFERROR(VLOOKUP($F$5,Service!$CH$4:$CM$17,5,FALSE),"-")</f>
        <v>-</v>
      </c>
      <c r="M11" s="13" t="s">
        <v>33</v>
      </c>
    </row>
    <row r="12" spans="2:13" ht="16.5" thickBot="1" x14ac:dyDescent="0.25">
      <c r="E12" s="16" t="s">
        <v>34</v>
      </c>
      <c r="F12" s="29" t="str">
        <f>IFERROR(IF(F13&lt;5000,F13,F13/2),"-")</f>
        <v>-</v>
      </c>
    </row>
    <row r="13" spans="2:13" ht="16.5" thickBot="1" x14ac:dyDescent="0.25">
      <c r="E13" s="16" t="s">
        <v>35</v>
      </c>
      <c r="F13" s="75" t="str">
        <f>IFERROR(VLOOKUP($F$5,Service!$CH$4:$CM$17,6,FALSE),"-")</f>
        <v>-</v>
      </c>
    </row>
    <row r="15" spans="2:13" ht="15" customHeight="1" x14ac:dyDescent="0.2">
      <c r="E15" s="118" t="s">
        <v>49</v>
      </c>
      <c r="F15" s="118"/>
      <c r="G15" s="118"/>
      <c r="H15" s="118"/>
      <c r="I15" s="118"/>
      <c r="J15" s="118"/>
      <c r="K15" s="118"/>
    </row>
    <row r="16" spans="2:13" x14ac:dyDescent="0.2">
      <c r="E16" s="118"/>
      <c r="F16" s="118"/>
      <c r="G16" s="118"/>
      <c r="H16" s="118"/>
      <c r="I16" s="118"/>
      <c r="J16" s="118"/>
      <c r="K16" s="118"/>
    </row>
    <row r="17" spans="2:15" ht="30" customHeight="1" x14ac:dyDescent="0.2">
      <c r="E17" s="118"/>
      <c r="F17" s="118"/>
      <c r="G17" s="118"/>
      <c r="H17" s="118"/>
      <c r="I17" s="118"/>
      <c r="J17" s="118"/>
      <c r="K17" s="118"/>
    </row>
    <row r="18" spans="2:15" x14ac:dyDescent="0.2">
      <c r="E18" s="30"/>
      <c r="F18" s="30"/>
      <c r="G18" s="30"/>
      <c r="H18" s="30"/>
      <c r="I18" s="30"/>
      <c r="J18" s="30"/>
      <c r="K18" s="30"/>
    </row>
    <row r="19" spans="2:15" x14ac:dyDescent="0.2">
      <c r="E19" s="30"/>
      <c r="F19" s="30"/>
      <c r="G19" s="30"/>
      <c r="H19" s="30"/>
      <c r="I19" s="30"/>
      <c r="J19" s="30"/>
      <c r="K19" s="30"/>
    </row>
    <row r="20" spans="2:15" x14ac:dyDescent="0.2">
      <c r="E20" s="25"/>
      <c r="F20" s="25"/>
      <c r="G20" s="25"/>
      <c r="H20" s="25"/>
      <c r="I20" s="25"/>
      <c r="J20" s="25"/>
      <c r="K20" s="25"/>
    </row>
    <row r="22" spans="2:15" x14ac:dyDescent="0.2">
      <c r="B22" s="114" t="s">
        <v>50</v>
      </c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4"/>
    </row>
    <row r="23" spans="2:15" x14ac:dyDescent="0.2">
      <c r="B23" s="114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4"/>
    </row>
    <row r="24" spans="2:15" x14ac:dyDescent="0.2">
      <c r="B24" s="114"/>
      <c r="C24" s="114"/>
      <c r="D24" s="114"/>
      <c r="E24" s="114"/>
      <c r="F24" s="114"/>
      <c r="G24" s="114"/>
      <c r="H24" s="114"/>
      <c r="I24" s="114"/>
      <c r="J24" s="114"/>
      <c r="K24" s="114"/>
      <c r="L24" s="114"/>
      <c r="M24" s="114"/>
      <c r="N24" s="114"/>
      <c r="O24" s="114"/>
    </row>
    <row r="25" spans="2:15" x14ac:dyDescent="0.2">
      <c r="H25" s="76"/>
      <c r="I25" s="76"/>
      <c r="J25" s="76"/>
    </row>
    <row r="26" spans="2:15" x14ac:dyDescent="0.2">
      <c r="B26" s="7" t="s">
        <v>2</v>
      </c>
    </row>
    <row r="27" spans="2:15" x14ac:dyDescent="0.2">
      <c r="B27" s="76" t="s">
        <v>38</v>
      </c>
      <c r="C27" s="76"/>
      <c r="D27" s="76"/>
      <c r="E27" s="76"/>
      <c r="F27" s="76"/>
      <c r="G27" s="76"/>
      <c r="H27" s="77"/>
      <c r="I27" s="77"/>
      <c r="J27" s="77"/>
    </row>
    <row r="30" spans="2:15" x14ac:dyDescent="0.2">
      <c r="B30" s="76"/>
    </row>
    <row r="34" spans="1:1" x14ac:dyDescent="0.2">
      <c r="A34" s="106">
        <f>INDICE!A40</f>
        <v>0</v>
      </c>
    </row>
  </sheetData>
  <sheetProtection algorithmName="SHA-512" hashValue="/Td7GB9AOl+TsTD9OTt6rBQBgX3so+nzd1/zrenYqCJBPe/p4QkjbN53oCbzY7SIdiTwXRxVsusJACk1F7Rh+A==" saltValue="1txAehTkYzWneEQPw75feA==" spinCount="100000" sheet="1" objects="1" scenarios="1"/>
  <mergeCells count="3">
    <mergeCell ref="E3:K3"/>
    <mergeCell ref="E15:K17"/>
    <mergeCell ref="B22:O24"/>
  </mergeCells>
  <dataValidations count="2">
    <dataValidation type="whole" allowBlank="1" showInputMessage="1" showErrorMessage="1" sqref="F9" xr:uid="{AE36DDA4-6EBA-43A0-829A-EA9DB830C89D}">
      <formula1>0</formula1>
      <formula2>1000</formula2>
    </dataValidation>
    <dataValidation type="list" allowBlank="1" showInputMessage="1" showErrorMessage="1" sqref="F5" xr:uid="{B55D662E-75CC-444E-B24B-0A0EA4A95F90}">
      <formula1>pdc_h2o</formula1>
    </dataValidation>
  </dataValidations>
  <hyperlinks>
    <hyperlink ref="B27" r:id="rId1" xr:uid="{DC3E21F9-4CE4-4A08-9174-E53F32419518}"/>
  </hyperlinks>
  <pageMargins left="0.7" right="0.7" top="0.75" bottom="0.75" header="0.3" footer="0.3"/>
  <pageSetup orientation="portrait" horizontalDpi="1200" verticalDpi="1200" r:id="rId2"/>
  <customProperties>
    <customPr name="_pios_id" r:id="rId3"/>
  </customProperties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E05E9-AAC8-4A91-A582-C75627979348}">
  <sheetPr codeName="Foglio4"/>
  <dimension ref="A1:O47"/>
  <sheetViews>
    <sheetView showGridLines="0" topLeftCell="A13" workbookViewId="0">
      <selection activeCell="R24" sqref="R24"/>
    </sheetView>
  </sheetViews>
  <sheetFormatPr defaultColWidth="9.42578125" defaultRowHeight="15" x14ac:dyDescent="0.2"/>
  <cols>
    <col min="1" max="1" width="4.5703125" style="7" customWidth="1"/>
    <col min="2" max="2" width="27.42578125" style="7" customWidth="1"/>
    <col min="3" max="3" width="14.5703125" style="7" customWidth="1"/>
    <col min="4" max="4" width="9.42578125" style="7"/>
    <col min="5" max="5" width="29.42578125" style="7" customWidth="1"/>
    <col min="6" max="6" width="20.5703125" style="7" bestFit="1" customWidth="1"/>
    <col min="7" max="7" width="9.42578125" style="7"/>
    <col min="8" max="8" width="6.5703125" style="7" customWidth="1"/>
    <col min="9" max="10" width="9.42578125" style="7"/>
    <col min="11" max="11" width="13.5703125" style="7" bestFit="1" customWidth="1"/>
    <col min="12" max="16384" width="9.42578125" style="7"/>
  </cols>
  <sheetData>
    <row r="1" spans="2:13" x14ac:dyDescent="0.2">
      <c r="B1" s="69" t="s">
        <v>51</v>
      </c>
    </row>
    <row r="3" spans="2:13" ht="15.75" thickBot="1" x14ac:dyDescent="0.25">
      <c r="E3" s="117" t="s">
        <v>52</v>
      </c>
      <c r="F3" s="117"/>
      <c r="G3" s="117"/>
      <c r="H3" s="117"/>
      <c r="I3" s="117"/>
      <c r="J3" s="117"/>
      <c r="K3" s="117"/>
    </row>
    <row r="4" spans="2:13" ht="15.75" thickTop="1" x14ac:dyDescent="0.2"/>
    <row r="5" spans="2:13" x14ac:dyDescent="0.2">
      <c r="E5" s="9" t="s">
        <v>53</v>
      </c>
      <c r="F5" s="1"/>
      <c r="J5" s="9" t="s">
        <v>54</v>
      </c>
      <c r="K5" s="2"/>
    </row>
    <row r="6" spans="2:13" x14ac:dyDescent="0.2">
      <c r="E6" s="9"/>
      <c r="F6" s="10"/>
      <c r="K6" s="10"/>
    </row>
    <row r="7" spans="2:13" x14ac:dyDescent="0.2">
      <c r="E7" s="9" t="s">
        <v>55</v>
      </c>
      <c r="F7" s="3"/>
      <c r="J7" s="9" t="s">
        <v>56</v>
      </c>
      <c r="K7" s="1"/>
    </row>
    <row r="8" spans="2:13" x14ac:dyDescent="0.2">
      <c r="F8" s="10"/>
    </row>
    <row r="9" spans="2:13" x14ac:dyDescent="0.2">
      <c r="F9" s="29"/>
    </row>
    <row r="10" spans="2:13" ht="15.75" thickBot="1" x14ac:dyDescent="0.25">
      <c r="E10" s="11" t="s">
        <v>34</v>
      </c>
      <c r="F10" s="12" t="str">
        <f>IFERROR(Service!I19*Service!I20*Service!I21,"-")</f>
        <v>-</v>
      </c>
    </row>
    <row r="11" spans="2:13" ht="15.75" thickBot="1" x14ac:dyDescent="0.25">
      <c r="E11" s="11" t="s">
        <v>35</v>
      </c>
      <c r="F11" s="75" t="str">
        <f>IFERROR(IF($F$10*2&lt;=$F$7*0.65,$F$10*2,$F$7*0.65),"-")</f>
        <v>-</v>
      </c>
      <c r="M11" s="13" t="s">
        <v>33</v>
      </c>
    </row>
    <row r="12" spans="2:13" x14ac:dyDescent="0.2">
      <c r="E12" s="23"/>
      <c r="F12" s="26"/>
    </row>
    <row r="13" spans="2:13" ht="69.75" customHeight="1" x14ac:dyDescent="0.2">
      <c r="E13" s="118" t="s">
        <v>36</v>
      </c>
      <c r="F13" s="118"/>
      <c r="G13" s="118"/>
      <c r="H13" s="118"/>
      <c r="I13" s="118"/>
      <c r="J13" s="118"/>
      <c r="K13" s="118"/>
    </row>
    <row r="14" spans="2:13" x14ac:dyDescent="0.2">
      <c r="E14" s="116"/>
      <c r="F14" s="116"/>
      <c r="G14" s="116"/>
      <c r="H14" s="116"/>
      <c r="I14" s="116"/>
      <c r="J14" s="116"/>
      <c r="K14" s="116"/>
    </row>
    <row r="15" spans="2:13" ht="15.75" thickBot="1" x14ac:dyDescent="0.25">
      <c r="E15" s="117" t="s">
        <v>57</v>
      </c>
      <c r="F15" s="117"/>
      <c r="G15" s="117"/>
      <c r="H15" s="117"/>
      <c r="I15" s="117"/>
      <c r="J15" s="117"/>
      <c r="K15" s="117"/>
    </row>
    <row r="16" spans="2:13" ht="15.75" thickTop="1" x14ac:dyDescent="0.2"/>
    <row r="17" spans="2:15" x14ac:dyDescent="0.2">
      <c r="E17" s="9" t="s">
        <v>58</v>
      </c>
      <c r="F17" s="1"/>
      <c r="J17" s="9" t="s">
        <v>46</v>
      </c>
      <c r="K17" s="3"/>
    </row>
    <row r="18" spans="2:15" x14ac:dyDescent="0.2">
      <c r="F18" s="10"/>
      <c r="K18" s="10"/>
    </row>
    <row r="19" spans="2:15" ht="15.75" thickBot="1" x14ac:dyDescent="0.25">
      <c r="E19" s="11" t="s">
        <v>34</v>
      </c>
      <c r="F19" s="12" t="str">
        <f>IFERROR(0.35*Service!I24*Service!I25,"-")</f>
        <v>-</v>
      </c>
      <c r="J19" s="9" t="s">
        <v>59</v>
      </c>
      <c r="K19" s="2"/>
    </row>
    <row r="20" spans="2:15" ht="15.75" thickBot="1" x14ac:dyDescent="0.25">
      <c r="E20" s="11" t="s">
        <v>35</v>
      </c>
      <c r="F20" s="75" t="str">
        <f>IFERROR(IF($F$19*2&lt;=$K$17*0.65,$F$19*2,$K$17*0.65),"-")</f>
        <v>-</v>
      </c>
    </row>
    <row r="22" spans="2:15" ht="15" customHeight="1" x14ac:dyDescent="0.2">
      <c r="E22" s="118" t="s">
        <v>36</v>
      </c>
      <c r="F22" s="118"/>
      <c r="G22" s="118"/>
      <c r="H22" s="118"/>
      <c r="I22" s="118"/>
      <c r="J22" s="118"/>
      <c r="K22" s="118"/>
    </row>
    <row r="23" spans="2:15" x14ac:dyDescent="0.2">
      <c r="E23" s="118"/>
      <c r="F23" s="118"/>
      <c r="G23" s="118"/>
      <c r="H23" s="118"/>
      <c r="I23" s="118"/>
      <c r="J23" s="118"/>
      <c r="K23" s="118"/>
    </row>
    <row r="24" spans="2:15" ht="33.75" customHeight="1" x14ac:dyDescent="0.2">
      <c r="E24" s="118"/>
      <c r="F24" s="118"/>
      <c r="G24" s="118"/>
      <c r="H24" s="118"/>
      <c r="I24" s="118"/>
      <c r="J24" s="118"/>
      <c r="K24" s="118"/>
    </row>
    <row r="25" spans="2:15" x14ac:dyDescent="0.2">
      <c r="E25" s="25"/>
      <c r="F25" s="25"/>
      <c r="G25" s="25"/>
      <c r="H25" s="25"/>
      <c r="I25" s="25"/>
      <c r="J25" s="25"/>
      <c r="K25" s="25"/>
    </row>
    <row r="30" spans="2:15" ht="39.75" customHeight="1" x14ac:dyDescent="0.2">
      <c r="B30" s="123" t="s">
        <v>60</v>
      </c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</row>
    <row r="31" spans="2:15" ht="39.75" customHeight="1" x14ac:dyDescent="0.2"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</row>
    <row r="32" spans="2:15" ht="39.75" customHeight="1" x14ac:dyDescent="0.2">
      <c r="B32" s="123"/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</row>
    <row r="33" spans="1:15" ht="39.75" customHeight="1" x14ac:dyDescent="0.2"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</row>
    <row r="34" spans="1:15" ht="39.75" customHeight="1" x14ac:dyDescent="0.2">
      <c r="B34" s="123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</row>
    <row r="35" spans="1:15" ht="39.75" customHeight="1" x14ac:dyDescent="0.2">
      <c r="B35" s="123"/>
      <c r="C35" s="123"/>
      <c r="D35" s="123"/>
      <c r="E35" s="123"/>
      <c r="F35" s="123"/>
      <c r="G35" s="123"/>
      <c r="H35" s="123"/>
      <c r="I35" s="123"/>
      <c r="J35" s="123"/>
      <c r="K35" s="123"/>
      <c r="L35" s="123"/>
      <c r="M35" s="123"/>
      <c r="N35" s="123"/>
      <c r="O35" s="123"/>
    </row>
    <row r="36" spans="1:15" ht="39.75" customHeight="1" x14ac:dyDescent="0.2">
      <c r="B36" s="123"/>
      <c r="C36" s="123"/>
      <c r="D36" s="123"/>
      <c r="E36" s="123"/>
      <c r="F36" s="123"/>
      <c r="G36" s="123"/>
      <c r="H36" s="123"/>
      <c r="I36" s="123"/>
      <c r="J36" s="123"/>
      <c r="K36" s="123"/>
      <c r="L36" s="123"/>
      <c r="M36" s="123"/>
      <c r="N36" s="123"/>
      <c r="O36" s="123"/>
    </row>
    <row r="37" spans="1:15" ht="39.75" customHeight="1" x14ac:dyDescent="0.2">
      <c r="B37" s="123"/>
      <c r="C37" s="123"/>
      <c r="D37" s="123"/>
      <c r="E37" s="123"/>
      <c r="F37" s="123"/>
      <c r="G37" s="123"/>
      <c r="H37" s="123"/>
      <c r="I37" s="123"/>
      <c r="J37" s="123"/>
      <c r="K37" s="123"/>
      <c r="L37" s="123"/>
      <c r="M37" s="123"/>
      <c r="N37" s="123"/>
      <c r="O37" s="123"/>
    </row>
    <row r="38" spans="1:15" ht="39.75" customHeight="1" x14ac:dyDescent="0.2">
      <c r="B38" s="123"/>
      <c r="C38" s="123"/>
      <c r="D38" s="123"/>
      <c r="E38" s="123"/>
      <c r="F38" s="123"/>
      <c r="G38" s="123"/>
      <c r="H38" s="123"/>
      <c r="I38" s="123"/>
      <c r="J38" s="123"/>
      <c r="K38" s="123"/>
      <c r="L38" s="123"/>
      <c r="M38" s="123"/>
      <c r="N38" s="123"/>
      <c r="O38" s="123"/>
    </row>
    <row r="39" spans="1:15" x14ac:dyDescent="0.2">
      <c r="B39" s="92" t="s">
        <v>2</v>
      </c>
    </row>
    <row r="40" spans="1:15" x14ac:dyDescent="0.2">
      <c r="B40" s="121" t="s">
        <v>61</v>
      </c>
      <c r="C40" s="122"/>
      <c r="D40" s="122"/>
      <c r="E40" s="122"/>
      <c r="F40" s="122"/>
      <c r="G40" s="122"/>
      <c r="H40" s="122"/>
      <c r="I40" s="122"/>
      <c r="J40" s="122"/>
      <c r="K40" s="122"/>
      <c r="L40" s="122"/>
    </row>
    <row r="41" spans="1:15" x14ac:dyDescent="0.2">
      <c r="B41" s="92" t="s">
        <v>62</v>
      </c>
    </row>
    <row r="42" spans="1:15" x14ac:dyDescent="0.2">
      <c r="B42" s="121" t="s">
        <v>63</v>
      </c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13"/>
    </row>
    <row r="44" spans="1:15" x14ac:dyDescent="0.2">
      <c r="B44" s="92" t="s">
        <v>64</v>
      </c>
    </row>
    <row r="45" spans="1:15" x14ac:dyDescent="0.2">
      <c r="B45" s="121" t="s">
        <v>65</v>
      </c>
      <c r="C45" s="122"/>
      <c r="D45" s="122"/>
      <c r="E45" s="122"/>
      <c r="F45" s="122"/>
      <c r="G45" s="122"/>
      <c r="H45" s="122"/>
    </row>
    <row r="47" spans="1:15" x14ac:dyDescent="0.2">
      <c r="A47" s="106">
        <f>INDICE!A40</f>
        <v>0</v>
      </c>
    </row>
  </sheetData>
  <sheetProtection algorithmName="SHA-512" hashValue="ygBlfLvdkmBCwBT7teMzNcQnmVdwubY+bXWaOZR8YU7ZDkUFELDpuKmg/XHNFmJvOSNcgfa1s7NxqcE/IXIqfw==" saltValue="JLyKy1/W2CP3xdLsYNGaiQ==" spinCount="100000" sheet="1" objects="1" scenarios="1"/>
  <mergeCells count="9">
    <mergeCell ref="B40:L40"/>
    <mergeCell ref="B45:H45"/>
    <mergeCell ref="E3:K3"/>
    <mergeCell ref="E13:K13"/>
    <mergeCell ref="E14:K14"/>
    <mergeCell ref="E15:K15"/>
    <mergeCell ref="E22:K24"/>
    <mergeCell ref="B30:O38"/>
    <mergeCell ref="B42:L42"/>
  </mergeCells>
  <dataValidations count="4">
    <dataValidation type="whole" allowBlank="1" showInputMessage="1" showErrorMessage="1" sqref="K5 K19" xr:uid="{079BD85B-D912-4360-B352-E66BC74492DD}">
      <formula1>0</formula1>
      <formula2>1000</formula2>
    </dataValidation>
    <dataValidation type="list" allowBlank="1" showInputMessage="1" showErrorMessage="1" sqref="F17" xr:uid="{63FD7A38-1641-4DF7-9E1C-5E402DCC4A54}">
      <formula1>Factory_made</formula1>
    </dataValidation>
    <dataValidation type="list" allowBlank="1" showInputMessage="1" showErrorMessage="1" sqref="K7" xr:uid="{BB279F7F-023E-41CD-A0F5-6F6BC525B35F}">
      <formula1>"ACS,ACS e RISC"</formula1>
    </dataValidation>
    <dataValidation type="list" allowBlank="1" showInputMessage="1" showErrorMessage="1" sqref="F5" xr:uid="{443C72CD-1771-4064-B99D-C74E91B82428}">
      <formula1>Collettori</formula1>
    </dataValidation>
  </dataValidations>
  <hyperlinks>
    <hyperlink ref="B42" r:id="rId1" xr:uid="{68848BE8-59DF-4CFE-B88F-F66F7AE431E2}"/>
    <hyperlink ref="B45" r:id="rId2" xr:uid="{118FB5EB-E610-42C9-922B-8D86C422A5BF}"/>
    <hyperlink ref="B40" r:id="rId3" xr:uid="{24717D40-FF00-41FA-B937-1661A3814D24}"/>
  </hyperlinks>
  <pageMargins left="0.7" right="0.7" top="0.75" bottom="0.75" header="0.3" footer="0.3"/>
  <pageSetup orientation="portrait" horizontalDpi="1200" verticalDpi="1200" r:id="rId4"/>
  <customProperties>
    <customPr name="_pios_id" r:id="rId5"/>
  </customProperties>
  <drawing r:id="rId6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3A24A-5882-4EC1-9004-0E2CDBFB7CDF}">
  <dimension ref="A1:N39"/>
  <sheetViews>
    <sheetView showGridLines="0" zoomScaleNormal="100" workbookViewId="0">
      <selection activeCell="B20" sqref="B20:N29"/>
    </sheetView>
  </sheetViews>
  <sheetFormatPr defaultColWidth="9.42578125" defaultRowHeight="15" x14ac:dyDescent="0.2"/>
  <cols>
    <col min="1" max="1" width="4.5703125" style="7" customWidth="1"/>
    <col min="2" max="2" width="27.42578125" style="7" customWidth="1"/>
    <col min="3" max="3" width="14.5703125" style="7" customWidth="1"/>
    <col min="4" max="4" width="9.42578125" style="7"/>
    <col min="5" max="5" width="34" style="7" customWidth="1"/>
    <col min="6" max="6" width="32.5703125" style="7" customWidth="1"/>
    <col min="7" max="7" width="6.5703125" style="7" customWidth="1"/>
    <col min="8" max="9" width="9.42578125" style="7"/>
    <col min="10" max="10" width="7" style="7" bestFit="1" customWidth="1"/>
    <col min="11" max="16384" width="9.42578125" style="7"/>
  </cols>
  <sheetData>
    <row r="1" spans="2:12" x14ac:dyDescent="0.2">
      <c r="B1" s="69" t="s">
        <v>39</v>
      </c>
    </row>
    <row r="3" spans="2:12" ht="15.75" thickBot="1" x14ac:dyDescent="0.25">
      <c r="E3" s="117" t="s">
        <v>66</v>
      </c>
      <c r="F3" s="117"/>
      <c r="G3" s="117"/>
      <c r="H3" s="117"/>
      <c r="I3" s="117"/>
      <c r="J3" s="117"/>
    </row>
    <row r="4" spans="2:12" ht="15.75" thickTop="1" x14ac:dyDescent="0.2"/>
    <row r="5" spans="2:12" x14ac:dyDescent="0.2">
      <c r="E5" s="9" t="s">
        <v>23</v>
      </c>
      <c r="F5" s="1"/>
      <c r="I5" s="9" t="s">
        <v>28</v>
      </c>
      <c r="J5" s="10" t="str">
        <f>IFERROR(VLOOKUP($F$5,Service!DX4:EA11,2,FALSE),"-")</f>
        <v>-</v>
      </c>
    </row>
    <row r="6" spans="2:12" x14ac:dyDescent="0.2">
      <c r="E6" s="9"/>
      <c r="F6" s="10"/>
      <c r="I6" s="9" t="s">
        <v>26</v>
      </c>
      <c r="J6" s="14" t="str">
        <f>IFERROR(VLOOKUP($F$5,Service!DX4:EA11,3,FALSE),"-")</f>
        <v>-</v>
      </c>
    </row>
    <row r="7" spans="2:12" x14ac:dyDescent="0.2">
      <c r="E7" s="9" t="s">
        <v>31</v>
      </c>
      <c r="F7" s="1"/>
    </row>
    <row r="8" spans="2:12" x14ac:dyDescent="0.2">
      <c r="E8" s="9"/>
      <c r="F8" s="10"/>
    </row>
    <row r="9" spans="2:12" x14ac:dyDescent="0.2">
      <c r="E9" s="9"/>
      <c r="F9" s="10"/>
    </row>
    <row r="10" spans="2:12" x14ac:dyDescent="0.2">
      <c r="E10" s="9"/>
      <c r="F10" s="10"/>
    </row>
    <row r="11" spans="2:12" x14ac:dyDescent="0.2">
      <c r="E11" s="9"/>
      <c r="F11" s="10"/>
      <c r="L11" s="13" t="s">
        <v>33</v>
      </c>
    </row>
    <row r="12" spans="2:12" x14ac:dyDescent="0.2">
      <c r="E12" s="9"/>
      <c r="F12" s="10"/>
    </row>
    <row r="13" spans="2:12" ht="15.75" thickBot="1" x14ac:dyDescent="0.25">
      <c r="E13" s="11" t="s">
        <v>34</v>
      </c>
      <c r="F13" s="28" t="str">
        <f>IFERROR(Service!ED14,"-")</f>
        <v>-</v>
      </c>
    </row>
    <row r="14" spans="2:12" ht="15.75" thickBot="1" x14ac:dyDescent="0.25">
      <c r="E14" s="11" t="s">
        <v>35</v>
      </c>
      <c r="F14" s="71" t="str">
        <f>IFERROR(Service!ED17,"-")</f>
        <v>-</v>
      </c>
    </row>
    <row r="15" spans="2:12" x14ac:dyDescent="0.2">
      <c r="B15" s="7" t="s">
        <v>40</v>
      </c>
      <c r="E15" s="23"/>
      <c r="F15" s="26"/>
    </row>
    <row r="16" spans="2:12" x14ac:dyDescent="0.2">
      <c r="E16" s="118" t="s">
        <v>41</v>
      </c>
      <c r="F16" s="118"/>
      <c r="G16" s="118"/>
      <c r="H16" s="118"/>
      <c r="I16" s="118"/>
      <c r="J16" s="118"/>
    </row>
    <row r="17" spans="2:14" x14ac:dyDescent="0.2">
      <c r="E17" s="118"/>
      <c r="F17" s="118"/>
      <c r="G17" s="118"/>
      <c r="H17" s="118"/>
      <c r="I17" s="118"/>
      <c r="J17" s="118"/>
    </row>
    <row r="18" spans="2:14" ht="27.75" customHeight="1" x14ac:dyDescent="0.2">
      <c r="E18" s="118"/>
      <c r="F18" s="118"/>
      <c r="G18" s="118"/>
      <c r="H18" s="118"/>
      <c r="I18" s="118"/>
      <c r="J18" s="118"/>
    </row>
    <row r="20" spans="2:14" ht="15" customHeight="1" x14ac:dyDescent="0.2">
      <c r="B20" s="124" t="s">
        <v>67</v>
      </c>
      <c r="C20" s="124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</row>
    <row r="21" spans="2:14" x14ac:dyDescent="0.2"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</row>
    <row r="22" spans="2:14" x14ac:dyDescent="0.2"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</row>
    <row r="23" spans="2:14" x14ac:dyDescent="0.2">
      <c r="B23" s="124"/>
      <c r="C23" s="124"/>
      <c r="D23" s="124"/>
      <c r="E23" s="124"/>
      <c r="F23" s="124"/>
      <c r="G23" s="124"/>
      <c r="H23" s="124"/>
      <c r="I23" s="124"/>
      <c r="J23" s="124"/>
      <c r="K23" s="124"/>
      <c r="L23" s="124"/>
      <c r="M23" s="124"/>
      <c r="N23" s="124"/>
    </row>
    <row r="24" spans="2:14" x14ac:dyDescent="0.2">
      <c r="B24" s="124"/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</row>
    <row r="25" spans="2:14" x14ac:dyDescent="0.2">
      <c r="B25" s="124"/>
      <c r="C25" s="124"/>
      <c r="D25" s="124"/>
      <c r="E25" s="124"/>
      <c r="F25" s="124"/>
      <c r="G25" s="124"/>
      <c r="H25" s="124"/>
      <c r="I25" s="124"/>
      <c r="J25" s="124"/>
      <c r="K25" s="124"/>
      <c r="L25" s="124"/>
      <c r="M25" s="124"/>
      <c r="N25" s="124"/>
    </row>
    <row r="26" spans="2:14" x14ac:dyDescent="0.2"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</row>
    <row r="27" spans="2:14" x14ac:dyDescent="0.2"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</row>
    <row r="28" spans="2:14" x14ac:dyDescent="0.2"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</row>
    <row r="29" spans="2:14" x14ac:dyDescent="0.2"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</row>
    <row r="30" spans="2:14" x14ac:dyDescent="0.2"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</row>
    <row r="31" spans="2:14" x14ac:dyDescent="0.2">
      <c r="B31" s="119"/>
      <c r="C31" s="119"/>
      <c r="D31" s="119"/>
      <c r="E31" s="119"/>
      <c r="F31" s="119"/>
      <c r="G31" s="119"/>
      <c r="H31" s="119"/>
      <c r="I31" s="119"/>
    </row>
    <row r="32" spans="2:14" x14ac:dyDescent="0.2">
      <c r="B32" s="7" t="s">
        <v>2</v>
      </c>
    </row>
    <row r="33" spans="1:2" x14ac:dyDescent="0.2">
      <c r="B33" s="76" t="s">
        <v>38</v>
      </c>
    </row>
    <row r="34" spans="1:2" x14ac:dyDescent="0.2">
      <c r="B34" s="74"/>
    </row>
    <row r="39" spans="1:2" x14ac:dyDescent="0.2">
      <c r="A39" s="106">
        <f>INDICE!A40</f>
        <v>0</v>
      </c>
    </row>
  </sheetData>
  <sheetProtection algorithmName="SHA-512" hashValue="Y/fClKiKSefZPWmrdcRIZTha/h+A4TGZ2osAocUztoabcyALR7dt9ZyxBCPwKxujk5jedXRUjccC+RLaO9vRzA==" saltValue="9uRYSpZQSnFuOIumCCUr7g==" spinCount="100000" sheet="1" objects="1" scenarios="1"/>
  <mergeCells count="4">
    <mergeCell ref="E3:J3"/>
    <mergeCell ref="E16:J18"/>
    <mergeCell ref="B31:I31"/>
    <mergeCell ref="B20:N29"/>
  </mergeCells>
  <dataValidations count="1">
    <dataValidation type="list" allowBlank="1" showInputMessage="1" showErrorMessage="1" sqref="F7" xr:uid="{C08EEC81-2FEF-4103-8DA1-10F6804C5F28}">
      <formula1>zona_climatica</formula1>
    </dataValidation>
  </dataValidations>
  <hyperlinks>
    <hyperlink ref="B33" r:id="rId1" xr:uid="{62279448-8DBC-4110-A3C2-E665B0E990E4}"/>
  </hyperlinks>
  <pageMargins left="0.7" right="0.7" top="0.75" bottom="0.75" header="0.3" footer="0.3"/>
  <pageSetup paperSize="9" orientation="portrait" r:id="rId2"/>
  <customProperties>
    <customPr name="_pios_id" r:id="rId3"/>
  </customProperties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BF07B9F-7F21-460A-B91A-0C2C0317AA21}">
          <x14:formula1>
            <xm:f>Service!$DX$4:$DX$7</xm:f>
          </x14:formula1>
          <xm:sqref>F5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54560-38AE-4C71-A2D7-770BCD439135}">
  <sheetPr codeName="Foglio6"/>
  <dimension ref="A1:Q67"/>
  <sheetViews>
    <sheetView showGridLines="0" topLeftCell="A43" zoomScaleNormal="100" workbookViewId="0">
      <selection activeCell="R35" sqref="R35"/>
    </sheetView>
  </sheetViews>
  <sheetFormatPr defaultColWidth="8.5703125" defaultRowHeight="15" x14ac:dyDescent="0.2"/>
  <cols>
    <col min="1" max="1" width="4.5703125" style="8" customWidth="1"/>
    <col min="2" max="10" width="8.5703125" style="8"/>
    <col min="11" max="11" width="37" style="8" customWidth="1"/>
    <col min="12" max="16384" width="8.5703125" style="8"/>
  </cols>
  <sheetData>
    <row r="1" spans="2:17" x14ac:dyDescent="0.2">
      <c r="B1" s="69" t="s">
        <v>39</v>
      </c>
      <c r="C1" s="7"/>
      <c r="D1" s="7"/>
      <c r="E1" s="7"/>
    </row>
    <row r="4" spans="2:17" ht="15.75" thickBot="1" x14ac:dyDescent="0.25">
      <c r="I4" s="117" t="s">
        <v>19</v>
      </c>
      <c r="J4" s="117"/>
      <c r="K4" s="117"/>
      <c r="L4" s="117"/>
      <c r="M4" s="117"/>
      <c r="N4" s="117"/>
      <c r="O4" s="117"/>
    </row>
    <row r="5" spans="2:17" ht="15.75" thickTop="1" x14ac:dyDescent="0.2"/>
    <row r="7" spans="2:17" x14ac:dyDescent="0.2">
      <c r="F7" s="7"/>
      <c r="J7" s="9" t="s">
        <v>68</v>
      </c>
      <c r="K7" s="70"/>
      <c r="N7" s="9" t="s">
        <v>28</v>
      </c>
      <c r="O7" s="10" t="str">
        <f>IFERROR(VLOOKUP($K$7,Service!$DF$4:$DI$30,2,FALSE),"-")</f>
        <v>-</v>
      </c>
    </row>
    <row r="8" spans="2:17" x14ac:dyDescent="0.2">
      <c r="N8" s="9" t="s">
        <v>26</v>
      </c>
      <c r="O8" s="14" t="str">
        <f>IFERROR(VLOOKUP($K$7,Service!$DF$4:$DI$30,3,FALSE),"-")</f>
        <v>-</v>
      </c>
    </row>
    <row r="9" spans="2:17" x14ac:dyDescent="0.2">
      <c r="J9" s="9" t="s">
        <v>31</v>
      </c>
      <c r="K9" s="1"/>
    </row>
    <row r="11" spans="2:17" ht="15.75" thickBot="1" x14ac:dyDescent="0.25">
      <c r="J11" s="11" t="s">
        <v>34</v>
      </c>
      <c r="K11" s="12" t="str">
        <f>IFERROR(Service!DK11,"-")</f>
        <v>-</v>
      </c>
    </row>
    <row r="12" spans="2:17" ht="15.75" thickBot="1" x14ac:dyDescent="0.25">
      <c r="J12" s="11" t="s">
        <v>35</v>
      </c>
      <c r="K12" s="71" t="str">
        <f>IFERROR(K11*2,"-")</f>
        <v>-</v>
      </c>
      <c r="L12" s="72"/>
    </row>
    <row r="13" spans="2:17" x14ac:dyDescent="0.2">
      <c r="Q13" s="13" t="s">
        <v>33</v>
      </c>
    </row>
    <row r="16" spans="2:17" ht="15.75" thickBot="1" x14ac:dyDescent="0.25">
      <c r="I16" s="117" t="s">
        <v>20</v>
      </c>
      <c r="J16" s="117"/>
      <c r="K16" s="117"/>
      <c r="L16" s="117"/>
      <c r="M16" s="117"/>
      <c r="N16" s="117"/>
      <c r="O16" s="117"/>
    </row>
    <row r="17" spans="9:15" ht="15.75" thickTop="1" x14ac:dyDescent="0.2"/>
    <row r="19" spans="9:15" x14ac:dyDescent="0.2">
      <c r="J19" s="9" t="s">
        <v>68</v>
      </c>
      <c r="K19" s="70"/>
      <c r="N19" s="9" t="s">
        <v>28</v>
      </c>
      <c r="O19" s="14" t="str">
        <f>IFERROR(VLOOKUP($K$19,Service!$DF$31:$DI$322,2,FALSE),"-")</f>
        <v>-</v>
      </c>
    </row>
    <row r="20" spans="9:15" x14ac:dyDescent="0.2">
      <c r="N20" s="9" t="s">
        <v>26</v>
      </c>
      <c r="O20" s="14" t="str">
        <f>IFERROR(VLOOKUP($K$19,Service!$DF$31:$DI$322,3,FALSE),"-")</f>
        <v>-</v>
      </c>
    </row>
    <row r="21" spans="9:15" x14ac:dyDescent="0.2">
      <c r="J21" s="9" t="s">
        <v>31</v>
      </c>
      <c r="K21" s="1"/>
    </row>
    <row r="23" spans="9:15" ht="15.75" thickBot="1" x14ac:dyDescent="0.25">
      <c r="J23" s="11" t="s">
        <v>34</v>
      </c>
      <c r="K23" s="12" t="str">
        <f>IFERROR(Service!DN11,"-")</f>
        <v>-</v>
      </c>
    </row>
    <row r="24" spans="9:15" ht="15.75" thickBot="1" x14ac:dyDescent="0.25">
      <c r="J24" s="11" t="s">
        <v>35</v>
      </c>
      <c r="K24" s="71" t="str">
        <f>IFERROR(K23*2,"-")</f>
        <v>-</v>
      </c>
      <c r="L24" s="72"/>
    </row>
    <row r="28" spans="9:15" ht="18" customHeight="1" thickBot="1" x14ac:dyDescent="0.25">
      <c r="I28" s="117" t="s">
        <v>69</v>
      </c>
      <c r="J28" s="117"/>
      <c r="K28" s="117"/>
      <c r="L28" s="117"/>
      <c r="M28" s="117"/>
      <c r="N28" s="117"/>
      <c r="O28" s="117"/>
    </row>
    <row r="29" spans="9:15" ht="15.75" thickTop="1" x14ac:dyDescent="0.2"/>
    <row r="30" spans="9:15" ht="12.6" customHeight="1" x14ac:dyDescent="0.2">
      <c r="L30" s="73"/>
      <c r="M30" s="73"/>
      <c r="N30" s="73"/>
      <c r="O30" s="73"/>
    </row>
    <row r="31" spans="9:15" x14ac:dyDescent="0.2">
      <c r="J31" s="9" t="s">
        <v>68</v>
      </c>
      <c r="K31" s="70"/>
      <c r="N31" s="9" t="s">
        <v>28</v>
      </c>
      <c r="O31" s="14" t="str">
        <f>IFERROR(VLOOKUP($K$31,Service!$DF$323:$DI$341,2,FALSE),"-")</f>
        <v>-</v>
      </c>
    </row>
    <row r="32" spans="9:15" x14ac:dyDescent="0.2">
      <c r="N32" s="9" t="s">
        <v>26</v>
      </c>
      <c r="O32" s="14" t="str">
        <f>IFERROR(VLOOKUP($K$31,Service!$DF$11:$DI$341,3,FALSE),"-")</f>
        <v>-</v>
      </c>
    </row>
    <row r="33" spans="2:17" x14ac:dyDescent="0.2">
      <c r="J33" s="9" t="s">
        <v>31</v>
      </c>
      <c r="K33" s="1"/>
    </row>
    <row r="35" spans="2:17" ht="18" customHeight="1" thickBot="1" x14ac:dyDescent="0.25">
      <c r="J35" s="11" t="s">
        <v>34</v>
      </c>
      <c r="K35" s="12" t="str">
        <f>IFERROR(Service!DQ11,"-")</f>
        <v>-</v>
      </c>
    </row>
    <row r="36" spans="2:17" ht="19.5" customHeight="1" thickBot="1" x14ac:dyDescent="0.25">
      <c r="J36" s="11" t="s">
        <v>35</v>
      </c>
      <c r="K36" s="71" t="str">
        <f>IFERROR(K35*2,"-")</f>
        <v>-</v>
      </c>
      <c r="L36" s="72"/>
    </row>
    <row r="37" spans="2:17" ht="14.25" customHeight="1" x14ac:dyDescent="0.2"/>
    <row r="38" spans="2:17" ht="12.6" customHeight="1" x14ac:dyDescent="0.2"/>
    <row r="39" spans="2:17" ht="12.6" customHeight="1" x14ac:dyDescent="0.2"/>
    <row r="40" spans="2:17" ht="12.6" customHeight="1" x14ac:dyDescent="0.2"/>
    <row r="41" spans="2:17" ht="15" customHeight="1" x14ac:dyDescent="0.2"/>
    <row r="42" spans="2:17" ht="15" customHeight="1" x14ac:dyDescent="0.2">
      <c r="G42" s="118" t="s">
        <v>49</v>
      </c>
      <c r="H42" s="118"/>
      <c r="I42" s="118"/>
      <c r="J42" s="118"/>
      <c r="K42" s="118"/>
      <c r="L42" s="118"/>
      <c r="M42" s="118"/>
      <c r="N42" s="118"/>
      <c r="O42" s="118"/>
      <c r="P42" s="118"/>
      <c r="Q42" s="118"/>
    </row>
    <row r="43" spans="2:17" ht="15" customHeight="1" x14ac:dyDescent="0.2"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</row>
    <row r="44" spans="2:17" ht="15" customHeight="1" x14ac:dyDescent="0.2">
      <c r="G44" s="118"/>
      <c r="H44" s="118"/>
      <c r="I44" s="118"/>
      <c r="J44" s="118"/>
      <c r="K44" s="118"/>
      <c r="L44" s="118"/>
      <c r="M44" s="118"/>
      <c r="N44" s="118"/>
      <c r="O44" s="118"/>
      <c r="P44" s="118"/>
      <c r="Q44" s="118"/>
    </row>
    <row r="45" spans="2:17" ht="15" customHeight="1" x14ac:dyDescent="0.2">
      <c r="G45" s="118"/>
      <c r="H45" s="118"/>
      <c r="I45" s="118"/>
      <c r="J45" s="118"/>
      <c r="K45" s="118"/>
      <c r="L45" s="118"/>
      <c r="M45" s="118"/>
      <c r="N45" s="118"/>
      <c r="O45" s="118"/>
      <c r="P45" s="118"/>
      <c r="Q45" s="118"/>
    </row>
    <row r="46" spans="2:17" ht="25.5" customHeight="1" x14ac:dyDescent="0.2"/>
    <row r="47" spans="2:17" ht="15" customHeight="1" x14ac:dyDescent="0.2">
      <c r="B47" s="124" t="s">
        <v>70</v>
      </c>
      <c r="C47" s="124"/>
      <c r="D47" s="124"/>
      <c r="E47" s="124"/>
      <c r="F47" s="124"/>
      <c r="G47" s="124"/>
      <c r="H47" s="124"/>
      <c r="I47" s="124"/>
      <c r="J47" s="124"/>
      <c r="K47" s="124"/>
    </row>
    <row r="48" spans="2:17" ht="15" customHeight="1" x14ac:dyDescent="0.2">
      <c r="B48" s="124"/>
      <c r="C48" s="124"/>
      <c r="D48" s="124"/>
      <c r="E48" s="124"/>
      <c r="F48" s="124"/>
      <c r="G48" s="124"/>
      <c r="H48" s="124"/>
      <c r="I48" s="124"/>
      <c r="J48" s="124"/>
      <c r="K48" s="124"/>
    </row>
    <row r="49" spans="1:11" ht="15" customHeight="1" x14ac:dyDescent="0.2">
      <c r="B49" s="124"/>
      <c r="C49" s="124"/>
      <c r="D49" s="124"/>
      <c r="E49" s="124"/>
      <c r="F49" s="124"/>
      <c r="G49" s="124"/>
      <c r="H49" s="124"/>
      <c r="I49" s="124"/>
      <c r="J49" s="124"/>
      <c r="K49" s="124"/>
    </row>
    <row r="50" spans="1:11" x14ac:dyDescent="0.2">
      <c r="B50" s="124"/>
      <c r="C50" s="124"/>
      <c r="D50" s="124"/>
      <c r="E50" s="124"/>
      <c r="F50" s="124"/>
      <c r="G50" s="124"/>
      <c r="H50" s="124"/>
      <c r="I50" s="124"/>
      <c r="J50" s="124"/>
      <c r="K50" s="124"/>
    </row>
    <row r="51" spans="1:11" x14ac:dyDescent="0.2">
      <c r="B51" s="124"/>
      <c r="C51" s="124"/>
      <c r="D51" s="124"/>
      <c r="E51" s="124"/>
      <c r="F51" s="124"/>
      <c r="G51" s="124"/>
      <c r="H51" s="124"/>
      <c r="I51" s="124"/>
      <c r="J51" s="124"/>
      <c r="K51" s="124"/>
    </row>
    <row r="52" spans="1:11" x14ac:dyDescent="0.2">
      <c r="B52" s="114" t="s">
        <v>71</v>
      </c>
      <c r="C52" s="114"/>
      <c r="D52" s="114"/>
      <c r="E52" s="114"/>
      <c r="F52" s="114"/>
      <c r="G52" s="114"/>
      <c r="H52" s="114"/>
      <c r="I52" s="114"/>
      <c r="J52" s="114"/>
      <c r="K52" s="114"/>
    </row>
    <row r="53" spans="1:11" x14ac:dyDescent="0.2">
      <c r="B53" s="114"/>
      <c r="C53" s="114"/>
      <c r="D53" s="114"/>
      <c r="E53" s="114"/>
      <c r="F53" s="114"/>
      <c r="G53" s="114"/>
      <c r="H53" s="114"/>
      <c r="I53" s="114"/>
      <c r="J53" s="114"/>
      <c r="K53" s="114"/>
    </row>
    <row r="54" spans="1:11" x14ac:dyDescent="0.2">
      <c r="B54" s="114"/>
      <c r="C54" s="114"/>
      <c r="D54" s="114"/>
      <c r="E54" s="114"/>
      <c r="F54" s="114"/>
      <c r="G54" s="114"/>
      <c r="H54" s="114"/>
      <c r="I54" s="114"/>
      <c r="J54" s="114"/>
      <c r="K54" s="114"/>
    </row>
    <row r="55" spans="1:11" x14ac:dyDescent="0.2">
      <c r="B55" s="114"/>
      <c r="C55" s="114"/>
      <c r="D55" s="114"/>
      <c r="E55" s="114"/>
      <c r="F55" s="114"/>
      <c r="G55" s="114"/>
      <c r="H55" s="114"/>
      <c r="I55" s="114"/>
      <c r="J55" s="114"/>
      <c r="K55" s="114"/>
    </row>
    <row r="56" spans="1:11" x14ac:dyDescent="0.2">
      <c r="A56" s="24"/>
      <c r="B56" s="114"/>
      <c r="C56" s="114"/>
      <c r="D56" s="114"/>
      <c r="E56" s="114"/>
      <c r="F56" s="114"/>
      <c r="G56" s="114"/>
      <c r="H56" s="114"/>
      <c r="I56" s="114"/>
      <c r="J56" s="114"/>
      <c r="K56" s="114"/>
    </row>
    <row r="57" spans="1:11" x14ac:dyDescent="0.2">
      <c r="B57" s="114"/>
      <c r="C57" s="114"/>
      <c r="D57" s="114"/>
      <c r="E57" s="114"/>
      <c r="F57" s="114"/>
      <c r="G57" s="114"/>
      <c r="H57" s="114"/>
      <c r="I57" s="114"/>
      <c r="J57" s="114"/>
      <c r="K57" s="114"/>
    </row>
    <row r="59" spans="1:11" x14ac:dyDescent="0.2">
      <c r="B59" s="7" t="s">
        <v>2</v>
      </c>
    </row>
    <row r="60" spans="1:11" x14ac:dyDescent="0.2">
      <c r="B60" s="76" t="s">
        <v>72</v>
      </c>
    </row>
    <row r="64" spans="1:11" x14ac:dyDescent="0.2">
      <c r="A64" s="24"/>
    </row>
    <row r="67" spans="1:1" x14ac:dyDescent="0.2">
      <c r="A67" s="107">
        <f>INDICE!A40</f>
        <v>0</v>
      </c>
    </row>
  </sheetData>
  <sheetProtection algorithmName="SHA-512" hashValue="g6sftlqtt4hPRv3CwmqDXbGbYhqnE3FkusvZH3CNJ+IDxXqud90z0PH9t4Qgmi7JnDOlTMotMhsrXbxk8frL9Q==" saltValue="BjK2zACvKD3NmVXVKOJYkQ==" spinCount="100000" sheet="1" objects="1" scenarios="1"/>
  <dataConsolidate/>
  <mergeCells count="6">
    <mergeCell ref="I4:O4"/>
    <mergeCell ref="I16:O16"/>
    <mergeCell ref="B47:K51"/>
    <mergeCell ref="B52:K57"/>
    <mergeCell ref="I28:O28"/>
    <mergeCell ref="G42:Q45"/>
  </mergeCells>
  <dataValidations count="4">
    <dataValidation type="list" allowBlank="1" showInputMessage="1" showErrorMessage="1" sqref="K7" xr:uid="{D5FEBC9E-7FBA-4FF1-B3E6-B655FAB2815D}">
      <formula1>mono</formula1>
    </dataValidation>
    <dataValidation type="list" allowBlank="1" showInputMessage="1" showErrorMessage="1" sqref="K21 K9 K33" xr:uid="{5FE9B002-ED71-4C2E-810E-592E8AF9B147}">
      <formula1>zona_climatica</formula1>
    </dataValidation>
    <dataValidation type="list" allowBlank="1" showInputMessage="1" showErrorMessage="1" sqref="K19" xr:uid="{8178CE76-EFA1-4857-8B3C-51154BD12888}">
      <formula1>multix</formula1>
    </dataValidation>
    <dataValidation type="list" allowBlank="1" showInputMessage="1" showErrorMessage="1" sqref="K31" xr:uid="{6286CACD-1FAF-458D-AF9F-779575B5E77A}">
      <formula1>large</formula1>
    </dataValidation>
  </dataValidations>
  <hyperlinks>
    <hyperlink ref="B60" r:id="rId1" xr:uid="{EAB72868-2CD7-4877-8B4D-9F9A259942CB}"/>
  </hyperlinks>
  <pageMargins left="0.7" right="0.7" top="0.75" bottom="0.75" header="0.3" footer="0.3"/>
  <pageSetup orientation="portrait" horizontalDpi="1200" verticalDpi="1200" r:id="rId2"/>
  <customProperties>
    <customPr name="_pios_id" r:id="rId3"/>
  </customProperties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E0D0A-DA2E-446B-A9B7-F2A83FFDDD46}">
  <sheetPr codeName="Foglio7"/>
  <dimension ref="A1:EE909"/>
  <sheetViews>
    <sheetView topLeftCell="AK1" zoomScale="87" zoomScaleNormal="55" workbookViewId="0">
      <selection activeCell="AP5" sqref="AP5"/>
    </sheetView>
  </sheetViews>
  <sheetFormatPr defaultColWidth="9.42578125" defaultRowHeight="15" x14ac:dyDescent="0.2"/>
  <cols>
    <col min="1" max="1" width="13.5703125" style="32" customWidth="1"/>
    <col min="2" max="2" width="33.42578125" style="32" bestFit="1" customWidth="1"/>
    <col min="3" max="3" width="13.42578125" style="32" customWidth="1"/>
    <col min="4" max="4" width="9.42578125" style="32"/>
    <col min="5" max="5" width="17.42578125" style="32" customWidth="1"/>
    <col min="6" max="7" width="9.42578125" style="32" bestFit="1" customWidth="1"/>
    <col min="8" max="8" width="15.5703125" style="32" customWidth="1"/>
    <col min="9" max="9" width="13.5703125" style="32" customWidth="1"/>
    <col min="10" max="10" width="20.5703125" style="32" customWidth="1"/>
    <col min="11" max="13" width="9.42578125" style="32"/>
    <col min="14" max="14" width="37.42578125" style="32" customWidth="1"/>
    <col min="15" max="15" width="36.85546875" style="32" customWidth="1"/>
    <col min="16" max="16" width="44.140625" style="32" customWidth="1"/>
    <col min="17" max="17" width="13.5703125" style="32" bestFit="1" customWidth="1"/>
    <col min="18" max="18" width="11" style="32" customWidth="1"/>
    <col min="19" max="19" width="8.42578125" style="32" bestFit="1" customWidth="1"/>
    <col min="20" max="21" width="9.42578125" style="32"/>
    <col min="22" max="22" width="9.42578125" style="32" bestFit="1" customWidth="1"/>
    <col min="23" max="23" width="9.42578125" style="32"/>
    <col min="24" max="24" width="14.42578125" style="32" bestFit="1" customWidth="1"/>
    <col min="25" max="25" width="9.42578125" style="32" bestFit="1" customWidth="1"/>
    <col min="26" max="26" width="9.42578125" style="32"/>
    <col min="27" max="27" width="12" style="32" customWidth="1"/>
    <col min="28" max="28" width="26.5703125" style="32" customWidth="1"/>
    <col min="29" max="29" width="35" style="32" customWidth="1"/>
    <col min="30" max="30" width="41.5703125" style="32" customWidth="1"/>
    <col min="31" max="31" width="19.42578125" style="35" customWidth="1"/>
    <col min="32" max="32" width="9.42578125" style="35"/>
    <col min="33" max="33" width="9.42578125" style="35" bestFit="1" customWidth="1"/>
    <col min="34" max="34" width="18.5703125" style="35" customWidth="1"/>
    <col min="35" max="35" width="9.42578125" style="35" bestFit="1" customWidth="1"/>
    <col min="36" max="36" width="16.42578125" style="35" customWidth="1"/>
    <col min="37" max="37" width="28.42578125" style="32" customWidth="1"/>
    <col min="38" max="38" width="37" style="32" customWidth="1"/>
    <col min="39" max="40" width="9.42578125" style="32" bestFit="1" customWidth="1"/>
    <col min="41" max="41" width="10" style="32" customWidth="1"/>
    <col min="42" max="42" width="31.5703125" style="32" customWidth="1"/>
    <col min="43" max="44" width="9.42578125" style="32" bestFit="1" customWidth="1"/>
    <col min="45" max="45" width="9.42578125" style="32"/>
    <col min="46" max="46" width="21.5703125" style="32" customWidth="1"/>
    <col min="47" max="47" width="12.5703125" style="32" customWidth="1"/>
    <col min="48" max="49" width="9.42578125" style="32"/>
    <col min="50" max="50" width="31.42578125" style="32" customWidth="1"/>
    <col min="51" max="51" width="25.42578125" style="32" customWidth="1"/>
    <col min="52" max="58" width="24.5703125" style="32" customWidth="1"/>
    <col min="59" max="59" width="28" style="32" customWidth="1"/>
    <col min="60" max="61" width="28.5703125" style="32" customWidth="1"/>
    <col min="62" max="62" width="26.5703125" style="32" customWidth="1"/>
    <col min="63" max="63" width="24.5703125" style="32" customWidth="1"/>
    <col min="64" max="64" width="23.5703125" style="32" customWidth="1"/>
    <col min="65" max="65" width="19.42578125" style="32" customWidth="1"/>
    <col min="66" max="66" width="18.42578125" style="32" customWidth="1"/>
    <col min="67" max="67" width="21.5703125" style="32" customWidth="1"/>
    <col min="68" max="68" width="22.5703125" style="32" customWidth="1"/>
    <col min="69" max="70" width="35.85546875" style="32" customWidth="1"/>
    <col min="71" max="71" width="27.42578125" style="32" customWidth="1"/>
    <col min="72" max="73" width="28.5703125" style="32" customWidth="1"/>
    <col min="74" max="74" width="29.85546875" style="32" customWidth="1"/>
    <col min="75" max="75" width="26" style="32" customWidth="1"/>
    <col min="76" max="83" width="29.42578125" style="32" customWidth="1"/>
    <col min="84" max="85" width="9.42578125" style="32"/>
    <col min="86" max="86" width="29.5703125" style="32" customWidth="1"/>
    <col min="87" max="87" width="9.42578125" style="32" bestFit="1" customWidth="1"/>
    <col min="88" max="88" width="7" style="32" bestFit="1" customWidth="1"/>
    <col min="89" max="89" width="16.42578125" style="32" customWidth="1"/>
    <col min="90" max="90" width="16" style="32" customWidth="1"/>
    <col min="91" max="91" width="20.42578125" style="32" customWidth="1"/>
    <col min="92" max="92" width="9.42578125" style="32"/>
    <col min="93" max="93" width="19.5703125" style="32" customWidth="1"/>
    <col min="94" max="94" width="22.5703125" style="32" customWidth="1"/>
    <col min="95" max="96" width="9.42578125" style="32"/>
    <col min="97" max="97" width="19.5703125" style="32" bestFit="1" customWidth="1"/>
    <col min="98" max="98" width="9.42578125" style="32" bestFit="1" customWidth="1"/>
    <col min="99" max="99" width="11" style="32" customWidth="1"/>
    <col min="100" max="100" width="12.42578125" style="32" customWidth="1"/>
    <col min="101" max="102" width="12.5703125" style="32" customWidth="1"/>
    <col min="103" max="103" width="10.5703125" style="32" customWidth="1"/>
    <col min="104" max="105" width="9.42578125" style="32"/>
    <col min="106" max="107" width="15.42578125" style="32" bestFit="1" customWidth="1"/>
    <col min="108" max="109" width="9.42578125" style="32"/>
    <col min="110" max="110" width="52.5703125" style="32" customWidth="1"/>
    <col min="111" max="112" width="9.42578125" style="32" bestFit="1" customWidth="1"/>
    <col min="113" max="113" width="17.5703125" style="32" customWidth="1"/>
    <col min="114" max="114" width="15.42578125" style="32" customWidth="1"/>
    <col min="115" max="115" width="18.5703125" style="32" customWidth="1"/>
    <col min="116" max="116" width="9.42578125" style="32"/>
    <col min="117" max="117" width="13" style="32" customWidth="1"/>
    <col min="118" max="122" width="11.5703125" style="32" customWidth="1"/>
    <col min="123" max="123" width="9.42578125" style="32"/>
    <col min="124" max="124" width="12.42578125" style="32" customWidth="1"/>
    <col min="125" max="125" width="9.42578125" style="32" bestFit="1" customWidth="1"/>
    <col min="126" max="127" width="9.42578125" style="32"/>
    <col min="128" max="128" width="18.85546875" style="32" customWidth="1"/>
    <col min="129" max="129" width="22.42578125" style="32" customWidth="1"/>
    <col min="130" max="130" width="18.42578125" style="32" customWidth="1"/>
    <col min="131" max="131" width="17" style="32" customWidth="1"/>
    <col min="132" max="132" width="9.42578125" style="32"/>
    <col min="133" max="133" width="16" style="32" customWidth="1"/>
    <col min="134" max="134" width="40.5703125" style="32" customWidth="1"/>
    <col min="135" max="16384" width="9.42578125" style="32"/>
  </cols>
  <sheetData>
    <row r="1" spans="1:135" ht="15.75" thickBot="1" x14ac:dyDescent="0.25">
      <c r="A1" s="125" t="s">
        <v>73</v>
      </c>
      <c r="B1" s="125"/>
      <c r="C1" s="125"/>
      <c r="D1" s="125"/>
      <c r="E1" s="125"/>
      <c r="F1" s="125"/>
      <c r="G1" s="125"/>
      <c r="H1" s="125"/>
      <c r="I1" s="125"/>
      <c r="J1" s="125"/>
      <c r="N1" s="125" t="s">
        <v>74</v>
      </c>
      <c r="O1" s="125"/>
      <c r="P1" s="125"/>
      <c r="Q1" s="125"/>
      <c r="R1" s="125"/>
      <c r="S1" s="125"/>
      <c r="T1" s="125"/>
      <c r="U1" s="125"/>
      <c r="V1" s="125"/>
      <c r="X1" s="33" t="s">
        <v>75</v>
      </c>
      <c r="Y1" s="33" t="s">
        <v>76</v>
      </c>
      <c r="AA1" s="125" t="s">
        <v>77</v>
      </c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125"/>
      <c r="BB1" s="125"/>
      <c r="BC1" s="125"/>
      <c r="BD1" s="125"/>
      <c r="BE1" s="125"/>
      <c r="BF1" s="125"/>
      <c r="BG1" s="125"/>
      <c r="BH1" s="125"/>
      <c r="BI1" s="125"/>
      <c r="BJ1" s="125"/>
      <c r="BK1" s="125"/>
      <c r="BL1" s="125"/>
      <c r="BM1" s="125"/>
      <c r="BN1" s="125"/>
      <c r="BO1" s="125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H1" s="125" t="s">
        <v>78</v>
      </c>
      <c r="CI1" s="125"/>
      <c r="CJ1" s="125"/>
      <c r="CK1" s="125"/>
      <c r="CL1" s="125"/>
      <c r="CM1" s="125"/>
      <c r="CN1" s="125"/>
      <c r="CO1" s="125"/>
      <c r="CP1" s="125"/>
      <c r="CS1" s="125" t="s">
        <v>79</v>
      </c>
      <c r="CT1" s="125"/>
      <c r="CU1" s="125"/>
      <c r="CV1" s="125"/>
      <c r="CW1" s="125"/>
      <c r="CX1" s="125"/>
      <c r="CY1" s="125"/>
      <c r="CZ1" s="125"/>
      <c r="DA1" s="125"/>
      <c r="DB1" s="125"/>
      <c r="DC1" s="125"/>
      <c r="DF1" s="125" t="s">
        <v>80</v>
      </c>
      <c r="DG1" s="125"/>
      <c r="DH1" s="125"/>
      <c r="DI1" s="125"/>
      <c r="DJ1" s="125"/>
      <c r="DK1" s="125"/>
      <c r="DL1" s="125"/>
      <c r="DM1" s="125"/>
      <c r="DN1" s="125"/>
      <c r="DO1" s="125"/>
      <c r="DP1" s="125"/>
      <c r="DQ1" s="125"/>
      <c r="DR1" s="125"/>
      <c r="DS1" s="125"/>
      <c r="DT1" s="125"/>
      <c r="DX1" s="125" t="s">
        <v>81</v>
      </c>
      <c r="DY1" s="125"/>
      <c r="DZ1" s="125"/>
      <c r="EA1" s="125"/>
      <c r="EB1" s="125"/>
      <c r="EC1" s="125"/>
      <c r="ED1" s="125"/>
      <c r="EE1" s="125"/>
    </row>
    <row r="2" spans="1:135" ht="16.5" thickTop="1" thickBot="1" x14ac:dyDescent="0.25">
      <c r="X2" s="33" t="s">
        <v>32</v>
      </c>
      <c r="Y2" s="33">
        <v>600</v>
      </c>
    </row>
    <row r="3" spans="1:135" ht="78.75" thickBot="1" x14ac:dyDescent="0.25">
      <c r="A3" s="36" t="s">
        <v>82</v>
      </c>
      <c r="B3" s="36" t="s">
        <v>83</v>
      </c>
      <c r="C3" s="36" t="s">
        <v>84</v>
      </c>
      <c r="D3" s="36" t="s">
        <v>85</v>
      </c>
      <c r="E3" s="36" t="s">
        <v>86</v>
      </c>
      <c r="F3" s="36" t="s">
        <v>87</v>
      </c>
      <c r="G3" s="36" t="s">
        <v>88</v>
      </c>
      <c r="H3" s="36" t="s">
        <v>89</v>
      </c>
      <c r="I3" s="36" t="s">
        <v>90</v>
      </c>
      <c r="J3" s="36" t="s">
        <v>91</v>
      </c>
      <c r="N3" s="37" t="s">
        <v>92</v>
      </c>
      <c r="O3" s="37" t="s">
        <v>93</v>
      </c>
      <c r="P3" s="37" t="s">
        <v>94</v>
      </c>
      <c r="Q3" s="37" t="s">
        <v>95</v>
      </c>
      <c r="R3" s="37" t="s">
        <v>26</v>
      </c>
      <c r="S3" s="37" t="s">
        <v>96</v>
      </c>
      <c r="U3" s="38" t="s">
        <v>28</v>
      </c>
      <c r="V3" s="32" t="e">
        <f>VLOOKUP('Pompe di calore'!$F$5,Service!$N$4:$S$112,4,FALSE)</f>
        <v>#N/A</v>
      </c>
      <c r="X3" s="33" t="s">
        <v>97</v>
      </c>
      <c r="Y3" s="33">
        <v>850</v>
      </c>
      <c r="AA3" s="39" t="s">
        <v>82</v>
      </c>
      <c r="AB3" s="39" t="s">
        <v>85</v>
      </c>
      <c r="AC3" s="39" t="s">
        <v>98</v>
      </c>
      <c r="AD3" s="39" t="s">
        <v>99</v>
      </c>
      <c r="AE3" s="40" t="s">
        <v>100</v>
      </c>
      <c r="AF3" s="40" t="s">
        <v>101</v>
      </c>
      <c r="AG3" s="40" t="s">
        <v>26</v>
      </c>
      <c r="AH3" s="40" t="s">
        <v>102</v>
      </c>
      <c r="AI3" s="40" t="s">
        <v>103</v>
      </c>
      <c r="AJ3" s="40" t="s">
        <v>104</v>
      </c>
      <c r="AL3" s="41" t="s">
        <v>105</v>
      </c>
      <c r="AM3" s="41" t="s">
        <v>106</v>
      </c>
      <c r="AN3" s="41" t="s">
        <v>26</v>
      </c>
      <c r="AP3" s="42" t="s">
        <v>107</v>
      </c>
      <c r="AQ3" s="42" t="s">
        <v>108</v>
      </c>
      <c r="AR3" s="42" t="s">
        <v>109</v>
      </c>
      <c r="AT3" s="126" t="s">
        <v>110</v>
      </c>
      <c r="AU3" s="126"/>
      <c r="AX3" s="32">
        <f>Ibridi!F5</f>
        <v>0</v>
      </c>
      <c r="AY3" s="32">
        <f>IFERROR(INDEX(AX4:CE4,1,MATCH(AX3,AX5:CE5,0)),0)</f>
        <v>0</v>
      </c>
      <c r="AZ3" s="98"/>
      <c r="BA3" s="98"/>
      <c r="BB3" s="98"/>
      <c r="BC3" s="98"/>
      <c r="BD3" s="98"/>
      <c r="BE3" s="98"/>
      <c r="BF3" s="98"/>
      <c r="BJ3" s="98"/>
      <c r="BM3" s="98"/>
      <c r="BR3" s="98"/>
      <c r="BV3" s="98"/>
      <c r="BZ3" s="98"/>
      <c r="CA3" s="98"/>
      <c r="CH3" s="43" t="s">
        <v>111</v>
      </c>
      <c r="CI3" s="43" t="s">
        <v>106</v>
      </c>
      <c r="CJ3" s="43" t="s">
        <v>26</v>
      </c>
      <c r="CK3" s="44" t="s">
        <v>112</v>
      </c>
      <c r="CL3" s="44" t="s">
        <v>113</v>
      </c>
      <c r="CM3" s="44" t="s">
        <v>114</v>
      </c>
      <c r="CO3" s="127" t="s">
        <v>115</v>
      </c>
      <c r="CP3" s="127"/>
      <c r="CS3" s="45" t="s">
        <v>86</v>
      </c>
      <c r="CT3" s="45" t="s">
        <v>116</v>
      </c>
      <c r="CU3" s="46" t="s">
        <v>117</v>
      </c>
      <c r="CV3" s="46" t="s">
        <v>118</v>
      </c>
      <c r="CW3" s="46" t="s">
        <v>119</v>
      </c>
      <c r="CX3" s="46" t="s">
        <v>120</v>
      </c>
      <c r="CY3" s="47" t="s">
        <v>121</v>
      </c>
      <c r="DB3" s="48" t="s">
        <v>122</v>
      </c>
      <c r="DC3" s="83" t="e">
        <f>#REF!*#REF!</f>
        <v>#REF!</v>
      </c>
      <c r="DF3" s="37" t="s">
        <v>92</v>
      </c>
      <c r="DG3" s="37" t="s">
        <v>95</v>
      </c>
      <c r="DH3" s="37" t="s">
        <v>26</v>
      </c>
      <c r="DI3" s="37" t="s">
        <v>96</v>
      </c>
      <c r="DJ3" s="49" t="s">
        <v>123</v>
      </c>
      <c r="DM3" s="49" t="s">
        <v>124</v>
      </c>
      <c r="DP3" s="49" t="s">
        <v>125</v>
      </c>
      <c r="DT3" s="50" t="s">
        <v>75</v>
      </c>
      <c r="DU3" s="50" t="s">
        <v>76</v>
      </c>
      <c r="DX3" s="37" t="s">
        <v>92</v>
      </c>
      <c r="DY3" s="37" t="s">
        <v>95</v>
      </c>
      <c r="DZ3" s="37" t="s">
        <v>26</v>
      </c>
      <c r="EA3" s="37" t="s">
        <v>96</v>
      </c>
      <c r="EC3" s="38" t="s">
        <v>28</v>
      </c>
      <c r="ED3" s="32" t="e">
        <f>VLOOKUP('Pompe di calore media potenza'!$F$5,Service!$DX$4:$EA$11,2,FALSE)</f>
        <v>#N/A</v>
      </c>
    </row>
    <row r="4" spans="1:135" ht="30.75" thickBot="1" x14ac:dyDescent="0.25">
      <c r="A4" s="51" t="s">
        <v>126</v>
      </c>
      <c r="B4" s="51" t="s">
        <v>127</v>
      </c>
      <c r="C4" s="51">
        <v>1</v>
      </c>
      <c r="D4" s="51" t="s">
        <v>128</v>
      </c>
      <c r="E4" s="52" t="s">
        <v>129</v>
      </c>
      <c r="F4" s="51">
        <v>2.5499999999999998</v>
      </c>
      <c r="G4" s="51">
        <v>2.4260000000000002</v>
      </c>
      <c r="H4" s="53">
        <v>1195</v>
      </c>
      <c r="I4" s="54" t="s">
        <v>130</v>
      </c>
      <c r="J4" s="55">
        <f>H4/F4</f>
        <v>468.62745098039221</v>
      </c>
      <c r="N4" s="56" t="s">
        <v>131</v>
      </c>
      <c r="O4" s="56" t="s">
        <v>132</v>
      </c>
      <c r="P4" s="56" t="s">
        <v>133</v>
      </c>
      <c r="Q4" s="59">
        <v>4.26</v>
      </c>
      <c r="R4" s="59">
        <v>4.41</v>
      </c>
      <c r="S4" s="35" t="s">
        <v>134</v>
      </c>
      <c r="U4" s="57" t="s">
        <v>26</v>
      </c>
      <c r="V4" s="32" t="e">
        <f>VLOOKUP('Pompe di calore'!$F$5,Service!$N$4:$S$112,5,FALSE)</f>
        <v>#N/A</v>
      </c>
      <c r="X4" s="33" t="s">
        <v>135</v>
      </c>
      <c r="Y4" s="33">
        <v>1100</v>
      </c>
      <c r="AA4" s="32" t="s">
        <v>136</v>
      </c>
      <c r="AB4" s="50" t="s">
        <v>128</v>
      </c>
      <c r="AC4" s="102" t="s">
        <v>137</v>
      </c>
      <c r="AD4" s="32" t="s">
        <v>138</v>
      </c>
      <c r="AE4" s="59">
        <v>4.2</v>
      </c>
      <c r="AF4" s="35" t="s">
        <v>134</v>
      </c>
      <c r="AG4" s="59">
        <v>5.0999999999999996</v>
      </c>
      <c r="AH4" s="59">
        <v>24</v>
      </c>
      <c r="AI4" s="59">
        <v>0.18</v>
      </c>
      <c r="AJ4" s="35">
        <v>98</v>
      </c>
      <c r="AL4" s="80" t="s">
        <v>139</v>
      </c>
      <c r="AM4" s="35">
        <f t="shared" ref="AM4:AM19" si="0">VLOOKUP(AL4,$AC$4:$AF$908,3,FALSE)</f>
        <v>7.68</v>
      </c>
      <c r="AN4" s="35">
        <f t="shared" ref="AN4:AN21" si="1">VLOOKUP(AL4,$AC$4:$AG$908,5,FALSE)</f>
        <v>4.37</v>
      </c>
      <c r="AP4" s="56" t="s">
        <v>138</v>
      </c>
      <c r="AQ4" s="59">
        <f>VLOOKUP(AP4,$AD$4:$AJ$908,5,FALSE)</f>
        <v>24</v>
      </c>
      <c r="AR4" s="59">
        <f>VLOOKUP(AP4,$AD$4:$AJ$908,7,FALSE)</f>
        <v>98</v>
      </c>
      <c r="AT4" s="38" t="s">
        <v>28</v>
      </c>
      <c r="AU4" s="32" t="str">
        <f>Ibridi!K5</f>
        <v>-</v>
      </c>
      <c r="AX4" s="32" t="s">
        <v>140</v>
      </c>
      <c r="AY4" s="32" t="s">
        <v>141</v>
      </c>
      <c r="AZ4" s="32" t="s">
        <v>142</v>
      </c>
      <c r="BA4" s="32" t="s">
        <v>143</v>
      </c>
      <c r="BB4" s="32" t="s">
        <v>144</v>
      </c>
      <c r="BC4" s="32" t="s">
        <v>145</v>
      </c>
      <c r="BD4" s="32" t="s">
        <v>146</v>
      </c>
      <c r="BE4" s="32" t="s">
        <v>147</v>
      </c>
      <c r="BF4" s="32" t="s">
        <v>148</v>
      </c>
      <c r="BG4" s="32" t="s">
        <v>149</v>
      </c>
      <c r="BH4" s="32" t="s">
        <v>150</v>
      </c>
      <c r="BI4" s="32" t="s">
        <v>151</v>
      </c>
      <c r="BJ4" s="32" t="s">
        <v>152</v>
      </c>
      <c r="BK4" s="32" t="s">
        <v>153</v>
      </c>
      <c r="BL4" s="32" t="s">
        <v>154</v>
      </c>
      <c r="BM4" s="32" t="s">
        <v>155</v>
      </c>
      <c r="BN4" s="32" t="s">
        <v>156</v>
      </c>
      <c r="BO4" s="32" t="s">
        <v>157</v>
      </c>
      <c r="BP4" s="32" t="s">
        <v>158</v>
      </c>
      <c r="BQ4" s="32" t="s">
        <v>159</v>
      </c>
      <c r="BR4" s="35" t="s">
        <v>160</v>
      </c>
      <c r="BS4" s="32" t="s">
        <v>161</v>
      </c>
      <c r="BT4" s="32" t="s">
        <v>162</v>
      </c>
      <c r="BU4" s="32" t="s">
        <v>163</v>
      </c>
      <c r="BV4" s="32" t="s">
        <v>164</v>
      </c>
      <c r="BW4" s="32" t="s">
        <v>165</v>
      </c>
      <c r="BX4" s="32" t="s">
        <v>166</v>
      </c>
      <c r="BY4" s="32" t="s">
        <v>167</v>
      </c>
      <c r="BZ4" s="32" t="s">
        <v>168</v>
      </c>
      <c r="CA4" s="32" t="s">
        <v>169</v>
      </c>
      <c r="CB4" s="32" t="s">
        <v>170</v>
      </c>
      <c r="CC4" s="32" t="s">
        <v>171</v>
      </c>
      <c r="CD4" s="32" t="s">
        <v>172</v>
      </c>
      <c r="CE4" s="32" t="s">
        <v>173</v>
      </c>
      <c r="CH4" s="32" t="s">
        <v>174</v>
      </c>
      <c r="CI4" s="59">
        <v>1.7</v>
      </c>
      <c r="CJ4" s="59">
        <v>2.98</v>
      </c>
      <c r="CK4" s="108">
        <f>'Scalda acqua in PDC'!$F$7*0.4</f>
        <v>0</v>
      </c>
      <c r="CL4" s="108">
        <v>700</v>
      </c>
      <c r="CM4" s="108">
        <f>MIN(CL4*'Scalda acqua in PDC'!$F$9,CK4)</f>
        <v>0</v>
      </c>
      <c r="CO4" s="32" t="s">
        <v>175</v>
      </c>
      <c r="CP4" s="60">
        <v>400</v>
      </c>
      <c r="CS4" s="32" t="s">
        <v>176</v>
      </c>
      <c r="CT4" s="32">
        <v>47.5</v>
      </c>
      <c r="CU4" s="32">
        <v>46.5</v>
      </c>
      <c r="CV4" s="32">
        <v>49.9</v>
      </c>
      <c r="CW4" s="32">
        <v>97.7</v>
      </c>
      <c r="CX4" s="61">
        <v>105</v>
      </c>
      <c r="CY4" s="61">
        <f>93+2*LOG10(CU4)</f>
        <v>96.334905905779905</v>
      </c>
      <c r="DB4" s="32" t="s">
        <v>177</v>
      </c>
      <c r="DC4" s="68" t="e">
        <f>#REF!</f>
        <v>#REF!</v>
      </c>
      <c r="DF4" s="80" t="s">
        <v>178</v>
      </c>
      <c r="DG4" s="59">
        <v>2.93</v>
      </c>
      <c r="DH4" s="59">
        <v>3.8</v>
      </c>
      <c r="DI4" s="35" t="s">
        <v>179</v>
      </c>
      <c r="DJ4" s="63" t="s">
        <v>28</v>
      </c>
      <c r="DK4" s="64" t="e">
        <f>VLOOKUP(Climatizzatori!$K$7,$DF$4:$DI$30,2,FALSE)</f>
        <v>#N/A</v>
      </c>
      <c r="DM4" s="63" t="s">
        <v>28</v>
      </c>
      <c r="DN4" s="87" t="e">
        <f>VLOOKUP(Climatizzatori!$K$19,$DF$31:$DI$322,2,FALSE)</f>
        <v>#N/A</v>
      </c>
      <c r="DP4" s="63" t="s">
        <v>28</v>
      </c>
      <c r="DQ4" s="64" t="e">
        <f>VLOOKUP(Climatizzatori!$K$31,$DF$323:$DI$341,2,FALSE)</f>
        <v>#N/A</v>
      </c>
      <c r="DT4" s="57" t="s">
        <v>32</v>
      </c>
      <c r="DU4" s="90">
        <v>600</v>
      </c>
      <c r="DX4" s="32" t="s">
        <v>180</v>
      </c>
      <c r="DY4" s="35">
        <v>25.38</v>
      </c>
      <c r="DZ4" s="59">
        <v>4.37</v>
      </c>
      <c r="EA4" s="32" t="s">
        <v>179</v>
      </c>
      <c r="EC4" s="57" t="s">
        <v>26</v>
      </c>
      <c r="ED4" s="32" t="e">
        <f>VLOOKUP('Pompe di calore media potenza'!$F$5,Service!$DX$4:$EA$11,3,FALSE)</f>
        <v>#N/A</v>
      </c>
      <c r="EE4" s="82"/>
    </row>
    <row r="5" spans="1:135" ht="19.5" customHeight="1" thickBot="1" x14ac:dyDescent="0.25">
      <c r="A5" s="51" t="s">
        <v>126</v>
      </c>
      <c r="B5" s="51" t="s">
        <v>127</v>
      </c>
      <c r="C5" s="51">
        <v>1</v>
      </c>
      <c r="D5" s="51" t="s">
        <v>128</v>
      </c>
      <c r="E5" s="52" t="s">
        <v>181</v>
      </c>
      <c r="F5" s="51">
        <v>2.5499999999999998</v>
      </c>
      <c r="G5" s="51">
        <v>2.4260000000000002</v>
      </c>
      <c r="H5" s="53">
        <v>1208</v>
      </c>
      <c r="I5" s="54" t="s">
        <v>130</v>
      </c>
      <c r="J5" s="55">
        <f t="shared" ref="J5:J8" si="2">H5/F5</f>
        <v>473.72549019607845</v>
      </c>
      <c r="N5" s="56" t="s">
        <v>182</v>
      </c>
      <c r="O5" s="56" t="s">
        <v>183</v>
      </c>
      <c r="P5" s="56" t="s">
        <v>133</v>
      </c>
      <c r="Q5" s="59">
        <v>4.26</v>
      </c>
      <c r="R5" s="59">
        <v>4.41</v>
      </c>
      <c r="S5" s="35" t="s">
        <v>134</v>
      </c>
      <c r="U5" s="32" t="s">
        <v>76</v>
      </c>
      <c r="V5" s="32" t="e">
        <f>VLOOKUP('Pompe di calore'!F7,Service!X2:Y7,2,FALSE)</f>
        <v>#N/A</v>
      </c>
      <c r="X5" s="33" t="s">
        <v>184</v>
      </c>
      <c r="Y5" s="33">
        <v>1400</v>
      </c>
      <c r="AA5" s="32" t="s">
        <v>136</v>
      </c>
      <c r="AB5" s="50" t="s">
        <v>128</v>
      </c>
      <c r="AC5" s="98" t="s">
        <v>185</v>
      </c>
      <c r="AD5" s="32" t="s">
        <v>138</v>
      </c>
      <c r="AE5" s="59">
        <v>6.35</v>
      </c>
      <c r="AF5" s="35" t="s">
        <v>134</v>
      </c>
      <c r="AG5" s="59">
        <v>4.95</v>
      </c>
      <c r="AH5" s="59">
        <v>24</v>
      </c>
      <c r="AI5" s="59">
        <v>0.26</v>
      </c>
      <c r="AJ5" s="35">
        <v>98</v>
      </c>
      <c r="AL5" s="80" t="s">
        <v>186</v>
      </c>
      <c r="AM5" s="35">
        <f t="shared" si="0"/>
        <v>8.61</v>
      </c>
      <c r="AN5" s="35">
        <f t="shared" si="1"/>
        <v>4.24</v>
      </c>
      <c r="AP5" s="56" t="s">
        <v>187</v>
      </c>
      <c r="AQ5" s="59">
        <f t="shared" ref="AQ5:AQ62" si="3">VLOOKUP(AP5,$AD$4:$AJ$908,5,FALSE)</f>
        <v>24</v>
      </c>
      <c r="AR5" s="59">
        <f t="shared" ref="AR5:AR56" si="4">VLOOKUP(AP5,$AD$4:$AJ$908,7,FALSE)</f>
        <v>98</v>
      </c>
      <c r="AT5" s="57" t="s">
        <v>26</v>
      </c>
      <c r="AU5" s="32" t="str">
        <f>Ibridi!K6</f>
        <v>-</v>
      </c>
      <c r="AX5" s="4" t="s">
        <v>139</v>
      </c>
      <c r="AY5" s="31" t="s">
        <v>186</v>
      </c>
      <c r="AZ5" s="31" t="s">
        <v>188</v>
      </c>
      <c r="BA5" s="31" t="s">
        <v>189</v>
      </c>
      <c r="BB5" s="31" t="s">
        <v>190</v>
      </c>
      <c r="BC5" s="31" t="s">
        <v>191</v>
      </c>
      <c r="BD5" s="31" t="s">
        <v>192</v>
      </c>
      <c r="BE5" s="109" t="s">
        <v>193</v>
      </c>
      <c r="BF5" s="109" t="s">
        <v>194</v>
      </c>
      <c r="BG5" s="5" t="s">
        <v>195</v>
      </c>
      <c r="BH5" s="4" t="s">
        <v>24</v>
      </c>
      <c r="BI5" s="110" t="s">
        <v>196</v>
      </c>
      <c r="BJ5" s="4" t="s">
        <v>182</v>
      </c>
      <c r="BK5" s="5" t="s">
        <v>197</v>
      </c>
      <c r="BL5" s="5" t="s">
        <v>198</v>
      </c>
      <c r="BM5" s="5" t="s">
        <v>199</v>
      </c>
      <c r="BN5" s="5" t="s">
        <v>200</v>
      </c>
      <c r="BO5" s="4" t="s">
        <v>201</v>
      </c>
      <c r="BP5" s="6" t="s">
        <v>202</v>
      </c>
      <c r="BQ5" s="6" t="s">
        <v>203</v>
      </c>
      <c r="BR5" s="6" t="s">
        <v>204</v>
      </c>
      <c r="BS5" s="6" t="s">
        <v>205</v>
      </c>
      <c r="BT5" s="6" t="s">
        <v>206</v>
      </c>
      <c r="BU5" s="6" t="s">
        <v>207</v>
      </c>
      <c r="BV5" s="6" t="s">
        <v>137</v>
      </c>
      <c r="BW5" s="6" t="s">
        <v>185</v>
      </c>
      <c r="BX5" s="6" t="s">
        <v>208</v>
      </c>
      <c r="BY5" s="6" t="s">
        <v>209</v>
      </c>
      <c r="BZ5" s="6" t="s">
        <v>210</v>
      </c>
      <c r="CA5" s="6" t="s">
        <v>211</v>
      </c>
      <c r="CB5" s="6" t="s">
        <v>212</v>
      </c>
      <c r="CC5" s="6" t="s">
        <v>213</v>
      </c>
      <c r="CD5" s="6" t="s">
        <v>214</v>
      </c>
      <c r="CE5" s="6" t="s">
        <v>215</v>
      </c>
      <c r="CH5" s="32" t="s">
        <v>216</v>
      </c>
      <c r="CI5" s="59">
        <v>1.7</v>
      </c>
      <c r="CJ5" s="59">
        <v>2.95</v>
      </c>
      <c r="CK5" s="108">
        <f>'Scalda acqua in PDC'!$F$7*0.4</f>
        <v>0</v>
      </c>
      <c r="CL5" s="108">
        <v>700</v>
      </c>
      <c r="CM5" s="108">
        <f>MIN(CL5*'Scalda acqua in PDC'!$F$9,CK5)</f>
        <v>0</v>
      </c>
      <c r="CO5" s="32" t="s">
        <v>217</v>
      </c>
      <c r="CP5" s="60">
        <v>700</v>
      </c>
      <c r="CS5" s="32" t="s">
        <v>218</v>
      </c>
      <c r="CT5" s="32">
        <v>64.3</v>
      </c>
      <c r="CU5" s="32">
        <v>62.6</v>
      </c>
      <c r="CV5" s="32">
        <v>69.5</v>
      </c>
      <c r="CW5" s="32">
        <v>97.4</v>
      </c>
      <c r="CX5" s="61">
        <v>108</v>
      </c>
      <c r="CY5" s="61">
        <f t="shared" ref="CY5:CY55" si="5">93+2*LOG10(CU5)</f>
        <v>96.593148666420859</v>
      </c>
      <c r="DB5" s="32" t="s">
        <v>219</v>
      </c>
      <c r="DC5" s="68" t="e">
        <f>#REF!</f>
        <v>#REF!</v>
      </c>
      <c r="DF5" s="80" t="s">
        <v>220</v>
      </c>
      <c r="DG5" s="59">
        <v>3.85</v>
      </c>
      <c r="DH5" s="59">
        <v>3.71</v>
      </c>
      <c r="DI5" s="35" t="s">
        <v>179</v>
      </c>
      <c r="DJ5" s="65" t="s">
        <v>26</v>
      </c>
      <c r="DK5" s="65" t="e">
        <f>VLOOKUP(Climatizzatori!$K$7,Service!$DF$4:$DI$30,3,FALSE)</f>
        <v>#N/A</v>
      </c>
      <c r="DM5" s="65" t="s">
        <v>26</v>
      </c>
      <c r="DN5" s="88" t="e">
        <f>VLOOKUP(Climatizzatori!$K$19,Service!$DF$31:$DI$322,3,FALSE)</f>
        <v>#N/A</v>
      </c>
      <c r="DP5" s="65" t="s">
        <v>26</v>
      </c>
      <c r="DQ5" s="65" t="e">
        <f>VLOOKUP(Climatizzatori!$K$31,Service!$DF$323:$DI$341,3,FALSE)</f>
        <v>#N/A</v>
      </c>
      <c r="DT5" s="57" t="s">
        <v>97</v>
      </c>
      <c r="DU5" s="90">
        <v>850</v>
      </c>
      <c r="DX5" s="32" t="s">
        <v>221</v>
      </c>
      <c r="DY5" s="35">
        <v>29.53</v>
      </c>
      <c r="DZ5" s="59">
        <v>4.2</v>
      </c>
      <c r="EA5" s="32" t="s">
        <v>179</v>
      </c>
      <c r="EC5" s="32" t="s">
        <v>76</v>
      </c>
      <c r="ED5" s="32" t="e">
        <f>VLOOKUP('Pompe di calore media potenza'!F7,Service!DT4:DU9,2,FALSE)</f>
        <v>#N/A</v>
      </c>
    </row>
    <row r="6" spans="1:135" ht="15.75" thickBot="1" x14ac:dyDescent="0.25">
      <c r="A6" s="51" t="s">
        <v>126</v>
      </c>
      <c r="B6" s="51" t="s">
        <v>127</v>
      </c>
      <c r="C6" s="51">
        <v>1</v>
      </c>
      <c r="D6" s="51" t="s">
        <v>128</v>
      </c>
      <c r="E6" s="52" t="s">
        <v>222</v>
      </c>
      <c r="F6" s="51">
        <v>2.37</v>
      </c>
      <c r="G6" s="51">
        <v>2.25</v>
      </c>
      <c r="H6" s="53">
        <v>1047</v>
      </c>
      <c r="I6" s="54" t="s">
        <v>130</v>
      </c>
      <c r="J6" s="55">
        <f t="shared" si="2"/>
        <v>441.77215189873414</v>
      </c>
      <c r="N6" s="56" t="s">
        <v>223</v>
      </c>
      <c r="O6" s="56" t="s">
        <v>132</v>
      </c>
      <c r="P6" s="56" t="s">
        <v>224</v>
      </c>
      <c r="Q6" s="59">
        <v>4.26</v>
      </c>
      <c r="R6" s="59">
        <v>4.41</v>
      </c>
      <c r="S6" s="35" t="s">
        <v>134</v>
      </c>
      <c r="U6" s="32" t="s">
        <v>225</v>
      </c>
      <c r="V6" s="32">
        <v>0.11</v>
      </c>
      <c r="X6" s="33" t="s">
        <v>226</v>
      </c>
      <c r="Y6" s="33">
        <v>1700</v>
      </c>
      <c r="AA6" s="32" t="s">
        <v>136</v>
      </c>
      <c r="AB6" s="50" t="s">
        <v>128</v>
      </c>
      <c r="AC6" s="98" t="s">
        <v>208</v>
      </c>
      <c r="AD6" s="32" t="s">
        <v>138</v>
      </c>
      <c r="AE6" s="59">
        <v>8.4</v>
      </c>
      <c r="AF6" s="35" t="s">
        <v>134</v>
      </c>
      <c r="AG6" s="59">
        <v>5.15</v>
      </c>
      <c r="AH6" s="59">
        <v>24</v>
      </c>
      <c r="AI6" s="59">
        <v>0.35</v>
      </c>
      <c r="AJ6" s="35">
        <v>98</v>
      </c>
      <c r="AL6" s="80" t="s">
        <v>188</v>
      </c>
      <c r="AM6" s="35">
        <f t="shared" si="0"/>
        <v>8.8699999999999992</v>
      </c>
      <c r="AN6" s="35">
        <f t="shared" si="1"/>
        <v>4.24</v>
      </c>
      <c r="AP6" s="56" t="s">
        <v>227</v>
      </c>
      <c r="AQ6" s="59">
        <f t="shared" si="3"/>
        <v>27.5</v>
      </c>
      <c r="AR6" s="59">
        <f t="shared" si="4"/>
        <v>98</v>
      </c>
      <c r="AT6" s="32" t="s">
        <v>76</v>
      </c>
      <c r="AU6" s="32" t="e">
        <f>VLOOKUP(Ibridi!F11,Service!X2:Y7,2,FALSE)</f>
        <v>#N/A</v>
      </c>
      <c r="AX6" s="32" t="s">
        <v>228</v>
      </c>
      <c r="AY6" s="32" t="s">
        <v>228</v>
      </c>
      <c r="AZ6" s="32" t="s">
        <v>228</v>
      </c>
      <c r="BA6" s="32" t="s">
        <v>229</v>
      </c>
      <c r="BB6" s="32" t="s">
        <v>229</v>
      </c>
      <c r="BC6" s="32" t="s">
        <v>229</v>
      </c>
      <c r="BD6" s="32" t="s">
        <v>229</v>
      </c>
      <c r="BE6" s="32" t="s">
        <v>229</v>
      </c>
      <c r="BF6" s="32" t="s">
        <v>229</v>
      </c>
      <c r="BG6" s="32" t="s">
        <v>228</v>
      </c>
      <c r="BH6" s="32" t="s">
        <v>228</v>
      </c>
      <c r="BI6" s="32" t="s">
        <v>230</v>
      </c>
      <c r="BJ6" s="32" t="s">
        <v>228</v>
      </c>
      <c r="BK6" s="32" t="s">
        <v>228</v>
      </c>
      <c r="BL6" s="32" t="s">
        <v>228</v>
      </c>
      <c r="BM6" s="32" t="s">
        <v>228</v>
      </c>
      <c r="BN6" s="32" t="s">
        <v>228</v>
      </c>
      <c r="BO6" s="32" t="s">
        <v>228</v>
      </c>
      <c r="BP6" s="32" t="s">
        <v>228</v>
      </c>
      <c r="BQ6" s="32" t="s">
        <v>228</v>
      </c>
      <c r="BR6" s="32" t="s">
        <v>228</v>
      </c>
      <c r="BS6" s="32" t="s">
        <v>228</v>
      </c>
      <c r="BT6" s="32" t="s">
        <v>228</v>
      </c>
      <c r="BU6" s="32" t="s">
        <v>228</v>
      </c>
      <c r="BV6" s="32" t="s">
        <v>138</v>
      </c>
      <c r="BW6" s="32" t="s">
        <v>138</v>
      </c>
      <c r="BX6" s="32" t="s">
        <v>138</v>
      </c>
      <c r="BY6" s="32" t="s">
        <v>138</v>
      </c>
      <c r="BZ6" s="32" t="s">
        <v>227</v>
      </c>
      <c r="CA6" s="32" t="s">
        <v>227</v>
      </c>
      <c r="CB6" s="32" t="s">
        <v>229</v>
      </c>
      <c r="CC6" s="32" t="s">
        <v>229</v>
      </c>
      <c r="CD6" s="32" t="s">
        <v>229</v>
      </c>
      <c r="CE6" s="32" t="s">
        <v>229</v>
      </c>
      <c r="CH6" s="32" t="s">
        <v>231</v>
      </c>
      <c r="CI6" s="59">
        <v>1.5</v>
      </c>
      <c r="CJ6" s="59">
        <v>2.83</v>
      </c>
      <c r="CK6" s="108">
        <f>'Scalda acqua in PDC'!$F$7*0.4</f>
        <v>0</v>
      </c>
      <c r="CL6" s="108">
        <v>700</v>
      </c>
      <c r="CM6" s="108">
        <f>MIN(CL6*'Scalda acqua in PDC'!$F$9,CK6)</f>
        <v>0</v>
      </c>
      <c r="CS6" s="32" t="s">
        <v>232</v>
      </c>
      <c r="CT6" s="32">
        <v>96.5</v>
      </c>
      <c r="CU6" s="32">
        <v>94.5</v>
      </c>
      <c r="CV6" s="32">
        <v>99.5</v>
      </c>
      <c r="CW6" s="32">
        <v>97</v>
      </c>
      <c r="CX6" s="61">
        <v>103.1</v>
      </c>
      <c r="CY6" s="61">
        <f t="shared" si="5"/>
        <v>96.950863617018527</v>
      </c>
      <c r="DB6" s="32" t="s">
        <v>233</v>
      </c>
      <c r="DC6" s="68" t="e">
        <f>IF(DC4&lt;=35,160,130)</f>
        <v>#REF!</v>
      </c>
      <c r="DF6" s="80" t="s">
        <v>234</v>
      </c>
      <c r="DG6" s="59">
        <v>2.93</v>
      </c>
      <c r="DH6" s="59">
        <v>4.3499999999999996</v>
      </c>
      <c r="DI6" s="35" t="s">
        <v>179</v>
      </c>
      <c r="DJ6" s="64" t="s">
        <v>76</v>
      </c>
      <c r="DK6" s="64" t="e">
        <f>VLOOKUP(Climatizzatori!$K$9,Service!$DT$4:$DU$9,2,FALSE)</f>
        <v>#N/A</v>
      </c>
      <c r="DM6" s="64" t="s">
        <v>76</v>
      </c>
      <c r="DN6" s="87" t="e">
        <f>VLOOKUP(Climatizzatori!$K$21,Service!$DT$4:$DU$9,2,FALSE)</f>
        <v>#N/A</v>
      </c>
      <c r="DP6" s="64" t="s">
        <v>76</v>
      </c>
      <c r="DQ6" s="64" t="e">
        <f>VLOOKUP(Climatizzatori!$K$9,Service!$DT$4:$DU$9,2,FALSE)</f>
        <v>#N/A</v>
      </c>
      <c r="DT6" s="57" t="s">
        <v>135</v>
      </c>
      <c r="DU6" s="90">
        <v>1100</v>
      </c>
      <c r="DX6" s="32" t="s">
        <v>235</v>
      </c>
      <c r="DY6" s="35">
        <v>35.78</v>
      </c>
      <c r="DZ6" s="59">
        <v>4.09</v>
      </c>
      <c r="EA6" s="32" t="s">
        <v>179</v>
      </c>
      <c r="EC6" s="32" t="s">
        <v>236</v>
      </c>
      <c r="ED6" s="32">
        <v>0.11</v>
      </c>
    </row>
    <row r="7" spans="1:135" ht="15.75" thickBot="1" x14ac:dyDescent="0.25">
      <c r="A7" s="51" t="s">
        <v>126</v>
      </c>
      <c r="B7" s="51" t="s">
        <v>127</v>
      </c>
      <c r="C7" s="51">
        <v>1</v>
      </c>
      <c r="D7" s="51" t="s">
        <v>128</v>
      </c>
      <c r="E7" s="52" t="s">
        <v>237</v>
      </c>
      <c r="F7" s="51">
        <v>2.37</v>
      </c>
      <c r="G7" s="51">
        <v>2.25</v>
      </c>
      <c r="H7" s="53">
        <v>1040</v>
      </c>
      <c r="I7" s="54" t="s">
        <v>130</v>
      </c>
      <c r="J7" s="55">
        <f t="shared" si="2"/>
        <v>438.81856540084385</v>
      </c>
      <c r="N7" s="56" t="s">
        <v>238</v>
      </c>
      <c r="O7" s="56" t="s">
        <v>183</v>
      </c>
      <c r="P7" s="56" t="s">
        <v>224</v>
      </c>
      <c r="Q7" s="59">
        <v>4.26</v>
      </c>
      <c r="R7" s="59">
        <v>4.41</v>
      </c>
      <c r="S7" s="35" t="s">
        <v>134</v>
      </c>
      <c r="X7" s="33" t="s">
        <v>239</v>
      </c>
      <c r="Y7" s="33">
        <v>1800</v>
      </c>
      <c r="AA7" s="32" t="s">
        <v>136</v>
      </c>
      <c r="AB7" s="50" t="s">
        <v>128</v>
      </c>
      <c r="AC7" s="98" t="s">
        <v>209</v>
      </c>
      <c r="AD7" s="32" t="s">
        <v>138</v>
      </c>
      <c r="AE7" s="59">
        <v>10</v>
      </c>
      <c r="AF7" s="35" t="s">
        <v>134</v>
      </c>
      <c r="AG7" s="59">
        <v>4.95</v>
      </c>
      <c r="AH7" s="59">
        <v>24</v>
      </c>
      <c r="AI7" s="59">
        <v>0.42</v>
      </c>
      <c r="AJ7" s="35">
        <v>98</v>
      </c>
      <c r="AL7" s="80" t="s">
        <v>195</v>
      </c>
      <c r="AM7" s="35">
        <f t="shared" si="0"/>
        <v>9.6999999999999993</v>
      </c>
      <c r="AN7" s="35">
        <f t="shared" si="1"/>
        <v>4.24</v>
      </c>
      <c r="AP7" s="56" t="s">
        <v>228</v>
      </c>
      <c r="AQ7" s="59">
        <f t="shared" si="3"/>
        <v>20.3</v>
      </c>
      <c r="AR7" s="59">
        <f t="shared" si="4"/>
        <v>97.5</v>
      </c>
      <c r="AT7" s="32" t="s">
        <v>225</v>
      </c>
      <c r="AU7" s="32">
        <v>0.11</v>
      </c>
      <c r="AX7" s="32" t="s">
        <v>240</v>
      </c>
      <c r="AY7" s="32" t="s">
        <v>240</v>
      </c>
      <c r="AZ7" s="32" t="s">
        <v>240</v>
      </c>
      <c r="BA7" s="32" t="s">
        <v>241</v>
      </c>
      <c r="BB7" s="32" t="s">
        <v>241</v>
      </c>
      <c r="BC7" s="32" t="s">
        <v>242</v>
      </c>
      <c r="BD7" s="32" t="s">
        <v>242</v>
      </c>
      <c r="BE7" s="32" t="s">
        <v>242</v>
      </c>
      <c r="BG7" s="32" t="s">
        <v>240</v>
      </c>
      <c r="BH7" s="32" t="s">
        <v>240</v>
      </c>
      <c r="BI7" s="32" t="s">
        <v>243</v>
      </c>
      <c r="BJ7" s="32" t="s">
        <v>240</v>
      </c>
      <c r="BK7" s="32" t="s">
        <v>240</v>
      </c>
      <c r="BL7" s="32" t="s">
        <v>240</v>
      </c>
      <c r="BM7" s="32" t="s">
        <v>240</v>
      </c>
      <c r="BN7" s="32" t="s">
        <v>240</v>
      </c>
      <c r="BO7" s="32" t="s">
        <v>240</v>
      </c>
      <c r="BP7" s="32" t="s">
        <v>240</v>
      </c>
      <c r="BQ7" s="32" t="s">
        <v>240</v>
      </c>
      <c r="BR7" s="32" t="s">
        <v>240</v>
      </c>
      <c r="BS7" s="32" t="s">
        <v>240</v>
      </c>
      <c r="BT7" s="32" t="s">
        <v>240</v>
      </c>
      <c r="BU7" s="32" t="s">
        <v>240</v>
      </c>
      <c r="BV7" s="32" t="s">
        <v>187</v>
      </c>
      <c r="BW7" s="32" t="s">
        <v>187</v>
      </c>
      <c r="BX7" s="32" t="s">
        <v>187</v>
      </c>
      <c r="BY7" s="32" t="s">
        <v>187</v>
      </c>
      <c r="BZ7" s="32" t="s">
        <v>244</v>
      </c>
      <c r="CA7" s="32" t="s">
        <v>244</v>
      </c>
      <c r="CB7" s="32" t="s">
        <v>241</v>
      </c>
      <c r="CC7" s="32" t="s">
        <v>241</v>
      </c>
      <c r="CD7" s="32" t="s">
        <v>242</v>
      </c>
      <c r="CE7" s="32" t="s">
        <v>242</v>
      </c>
      <c r="CH7" s="32" t="s">
        <v>245</v>
      </c>
      <c r="CI7" s="59">
        <v>1.4</v>
      </c>
      <c r="CJ7" s="59">
        <v>2.81</v>
      </c>
      <c r="CK7" s="108">
        <f>'Scalda acqua in PDC'!$F$7*0.4</f>
        <v>0</v>
      </c>
      <c r="CL7" s="108">
        <v>700</v>
      </c>
      <c r="CM7" s="108">
        <f>MIN(CL7*'Scalda acqua in PDC'!$F$9,CK7)</f>
        <v>0</v>
      </c>
      <c r="CS7" s="32" t="s">
        <v>246</v>
      </c>
      <c r="CT7" s="32">
        <v>70.8</v>
      </c>
      <c r="CU7" s="32">
        <v>69.400000000000006</v>
      </c>
      <c r="CV7" s="32">
        <v>75</v>
      </c>
      <c r="CW7" s="32">
        <v>98</v>
      </c>
      <c r="CX7" s="32">
        <v>105.9</v>
      </c>
      <c r="CY7" s="61">
        <f t="shared" si="5"/>
        <v>96.682718940909709</v>
      </c>
      <c r="DB7" s="32" t="s">
        <v>247</v>
      </c>
      <c r="DC7" s="68" t="e">
        <f>IF(DC4&lt;=35,3000,40000)</f>
        <v>#REF!</v>
      </c>
      <c r="DF7" s="80" t="s">
        <v>248</v>
      </c>
      <c r="DG7" s="59">
        <v>3.81</v>
      </c>
      <c r="DH7" s="59">
        <v>3.93</v>
      </c>
      <c r="DI7" s="35" t="s">
        <v>179</v>
      </c>
      <c r="DJ7" s="65" t="s">
        <v>249</v>
      </c>
      <c r="DK7" s="65">
        <v>0.06</v>
      </c>
      <c r="DM7" s="65" t="s">
        <v>249</v>
      </c>
      <c r="DN7" s="88">
        <v>0.06</v>
      </c>
      <c r="DP7" s="65" t="s">
        <v>249</v>
      </c>
      <c r="DQ7" s="65">
        <v>0.06</v>
      </c>
      <c r="DT7" s="57" t="s">
        <v>184</v>
      </c>
      <c r="DU7" s="90">
        <v>1400</v>
      </c>
      <c r="DX7" s="32" t="s">
        <v>250</v>
      </c>
      <c r="DY7" s="35">
        <v>49.95</v>
      </c>
      <c r="DZ7" s="59">
        <v>4.41</v>
      </c>
      <c r="EA7" s="32" t="s">
        <v>179</v>
      </c>
      <c r="EC7" s="32" t="s">
        <v>251</v>
      </c>
      <c r="ED7" s="32">
        <v>4.4999999999999998E-2</v>
      </c>
    </row>
    <row r="8" spans="1:135" ht="15.75" thickBot="1" x14ac:dyDescent="0.25">
      <c r="A8" s="51" t="s">
        <v>126</v>
      </c>
      <c r="B8" s="51" t="s">
        <v>127</v>
      </c>
      <c r="C8" s="51">
        <v>1</v>
      </c>
      <c r="D8" s="51" t="s">
        <v>128</v>
      </c>
      <c r="E8" s="52" t="s">
        <v>252</v>
      </c>
      <c r="F8" s="51">
        <v>2.0910000000000002</v>
      </c>
      <c r="G8" s="51">
        <v>1.9359999999999999</v>
      </c>
      <c r="H8" s="53">
        <v>863</v>
      </c>
      <c r="I8" s="54" t="s">
        <v>130</v>
      </c>
      <c r="J8" s="55">
        <f t="shared" si="2"/>
        <v>412.72118603538974</v>
      </c>
      <c r="N8" s="56" t="s">
        <v>253</v>
      </c>
      <c r="O8" s="56" t="s">
        <v>132</v>
      </c>
      <c r="P8" s="56" t="s">
        <v>254</v>
      </c>
      <c r="Q8" s="59">
        <v>4.26</v>
      </c>
      <c r="R8" s="59">
        <v>4.41</v>
      </c>
      <c r="S8" s="35" t="s">
        <v>134</v>
      </c>
      <c r="U8" s="32" t="s">
        <v>255</v>
      </c>
      <c r="V8" s="32" t="e">
        <f>V5*V3*(1-1/V4)</f>
        <v>#N/A</v>
      </c>
      <c r="AA8" s="32" t="s">
        <v>136</v>
      </c>
      <c r="AB8" s="50" t="s">
        <v>128</v>
      </c>
      <c r="AC8" s="98" t="s">
        <v>256</v>
      </c>
      <c r="AD8" s="32" t="s">
        <v>187</v>
      </c>
      <c r="AE8" s="59">
        <v>4.2</v>
      </c>
      <c r="AF8" s="35" t="s">
        <v>134</v>
      </c>
      <c r="AG8" s="59">
        <v>5.0999999999999996</v>
      </c>
      <c r="AH8" s="59">
        <v>24</v>
      </c>
      <c r="AI8" s="59">
        <v>0.18</v>
      </c>
      <c r="AJ8" s="35">
        <v>98</v>
      </c>
      <c r="AL8" s="80" t="s">
        <v>24</v>
      </c>
      <c r="AM8" s="35">
        <f t="shared" si="0"/>
        <v>9.6</v>
      </c>
      <c r="AN8" s="35">
        <f t="shared" si="1"/>
        <v>4.2699999999999996</v>
      </c>
      <c r="AP8" s="56" t="s">
        <v>240</v>
      </c>
      <c r="AQ8" s="59">
        <f t="shared" si="3"/>
        <v>20.3</v>
      </c>
      <c r="AR8" s="59">
        <f t="shared" si="4"/>
        <v>97.5</v>
      </c>
      <c r="AX8" s="32" t="s">
        <v>230</v>
      </c>
      <c r="AY8" s="32" t="s">
        <v>230</v>
      </c>
      <c r="AZ8" s="32" t="s">
        <v>230</v>
      </c>
      <c r="BA8" s="32" t="s">
        <v>242</v>
      </c>
      <c r="BB8" s="32" t="s">
        <v>242</v>
      </c>
      <c r="BG8" s="32" t="s">
        <v>230</v>
      </c>
      <c r="BH8" s="32" t="s">
        <v>230</v>
      </c>
      <c r="BI8" s="32" t="s">
        <v>244</v>
      </c>
      <c r="BJ8" s="32" t="s">
        <v>230</v>
      </c>
      <c r="BK8" s="32" t="s">
        <v>230</v>
      </c>
      <c r="BL8" s="32" t="s">
        <v>230</v>
      </c>
      <c r="BM8" s="32" t="s">
        <v>230</v>
      </c>
      <c r="BN8" s="32" t="s">
        <v>230</v>
      </c>
      <c r="BO8" s="32" t="s">
        <v>230</v>
      </c>
      <c r="BP8" s="32" t="s">
        <v>230</v>
      </c>
      <c r="BQ8" s="32" t="s">
        <v>230</v>
      </c>
      <c r="BR8" s="32" t="s">
        <v>230</v>
      </c>
      <c r="BS8" s="32" t="s">
        <v>230</v>
      </c>
      <c r="BT8" s="32" t="s">
        <v>230</v>
      </c>
      <c r="BU8" s="32" t="s">
        <v>230</v>
      </c>
      <c r="BV8" s="32" t="s">
        <v>227</v>
      </c>
      <c r="BW8" s="32" t="s">
        <v>227</v>
      </c>
      <c r="BX8" s="32" t="s">
        <v>227</v>
      </c>
      <c r="BY8" s="32" t="s">
        <v>227</v>
      </c>
      <c r="BZ8" s="32" t="s">
        <v>257</v>
      </c>
      <c r="CA8" s="32" t="s">
        <v>257</v>
      </c>
      <c r="CB8" s="32" t="s">
        <v>258</v>
      </c>
      <c r="CC8" s="32" t="s">
        <v>258</v>
      </c>
      <c r="CH8" s="32" t="s">
        <v>259</v>
      </c>
      <c r="CI8" s="59">
        <v>1.4</v>
      </c>
      <c r="CJ8" s="59">
        <v>2.6</v>
      </c>
      <c r="CK8" s="108">
        <f>'Scalda acqua in PDC'!$F$7*0.4</f>
        <v>0</v>
      </c>
      <c r="CL8" s="108">
        <v>700</v>
      </c>
      <c r="CM8" s="108">
        <f>MIN(CL8*'Scalda acqua in PDC'!$F$9,CK8)</f>
        <v>0</v>
      </c>
      <c r="CS8" s="32" t="s">
        <v>260</v>
      </c>
      <c r="CT8" s="32">
        <v>95.1</v>
      </c>
      <c r="CU8" s="32">
        <v>93</v>
      </c>
      <c r="CV8" s="32">
        <v>100</v>
      </c>
      <c r="CW8" s="32">
        <v>97.8</v>
      </c>
      <c r="CX8" s="32">
        <v>105.2</v>
      </c>
      <c r="CY8" s="61">
        <f t="shared" si="5"/>
        <v>96.936965897107868</v>
      </c>
      <c r="DC8" s="68"/>
      <c r="DF8" s="80" t="s">
        <v>261</v>
      </c>
      <c r="DG8" s="59">
        <v>3</v>
      </c>
      <c r="DH8" s="59">
        <v>4.54</v>
      </c>
      <c r="DI8" s="35" t="s">
        <v>179</v>
      </c>
      <c r="DJ8" s="33"/>
      <c r="DK8" s="33"/>
      <c r="DM8" s="33"/>
      <c r="DN8" s="89"/>
      <c r="DP8" s="33"/>
      <c r="DQ8" s="33"/>
      <c r="DT8" s="57" t="s">
        <v>226</v>
      </c>
      <c r="DU8" s="90">
        <v>1700</v>
      </c>
      <c r="DX8" s="98"/>
      <c r="DY8" s="99"/>
      <c r="DZ8" s="100"/>
      <c r="EA8" s="98"/>
      <c r="EC8" s="32" t="s">
        <v>262</v>
      </c>
      <c r="ED8" s="32" t="e">
        <f>IF(ED3&lt;35,ED6,ED7)</f>
        <v>#N/A</v>
      </c>
    </row>
    <row r="9" spans="1:135" ht="15.75" thickBot="1" x14ac:dyDescent="0.25">
      <c r="A9" s="51" t="s">
        <v>126</v>
      </c>
      <c r="B9" s="51" t="s">
        <v>263</v>
      </c>
      <c r="C9" s="51">
        <v>2</v>
      </c>
      <c r="D9" s="51" t="s">
        <v>128</v>
      </c>
      <c r="E9" s="52" t="s">
        <v>264</v>
      </c>
      <c r="F9" s="51">
        <v>2.44</v>
      </c>
      <c r="G9" s="51">
        <v>2.06</v>
      </c>
      <c r="H9" s="53">
        <v>1405</v>
      </c>
      <c r="I9" s="54" t="s">
        <v>130</v>
      </c>
      <c r="J9" s="55">
        <f>H9/F9</f>
        <v>575.81967213114751</v>
      </c>
      <c r="N9" s="56" t="s">
        <v>265</v>
      </c>
      <c r="O9" s="56" t="s">
        <v>183</v>
      </c>
      <c r="P9" s="56" t="s">
        <v>254</v>
      </c>
      <c r="Q9" s="59">
        <v>4.26</v>
      </c>
      <c r="R9" s="59">
        <v>4.41</v>
      </c>
      <c r="S9" s="35" t="s">
        <v>134</v>
      </c>
      <c r="AA9" s="32" t="s">
        <v>136</v>
      </c>
      <c r="AB9" s="50" t="s">
        <v>128</v>
      </c>
      <c r="AC9" s="98" t="s">
        <v>266</v>
      </c>
      <c r="AD9" s="32" t="s">
        <v>187</v>
      </c>
      <c r="AE9" s="59">
        <v>6.35</v>
      </c>
      <c r="AF9" s="35" t="s">
        <v>134</v>
      </c>
      <c r="AG9" s="59">
        <v>4.95</v>
      </c>
      <c r="AH9" s="59">
        <v>24</v>
      </c>
      <c r="AI9" s="59">
        <v>0.26</v>
      </c>
      <c r="AJ9" s="35">
        <v>98</v>
      </c>
      <c r="AL9" s="80" t="s">
        <v>182</v>
      </c>
      <c r="AM9" s="35">
        <f t="shared" si="0"/>
        <v>4.26</v>
      </c>
      <c r="AN9" s="35">
        <f t="shared" si="1"/>
        <v>4.41</v>
      </c>
      <c r="AP9" s="56" t="s">
        <v>230</v>
      </c>
      <c r="AQ9" s="59">
        <f t="shared" si="3"/>
        <v>29.4</v>
      </c>
      <c r="AR9" s="59">
        <f t="shared" si="4"/>
        <v>98.5</v>
      </c>
      <c r="AT9" s="32" t="s">
        <v>255</v>
      </c>
      <c r="AU9" s="32" t="e">
        <f>AU6*AU4*(1-1/AU5)</f>
        <v>#N/A</v>
      </c>
      <c r="AX9" s="32" t="s">
        <v>243</v>
      </c>
      <c r="AY9" s="32" t="s">
        <v>243</v>
      </c>
      <c r="AZ9" s="32" t="s">
        <v>243</v>
      </c>
      <c r="BG9" s="32" t="s">
        <v>243</v>
      </c>
      <c r="BH9" s="32" t="s">
        <v>243</v>
      </c>
      <c r="BI9" s="32" t="s">
        <v>257</v>
      </c>
      <c r="BJ9" s="32" t="s">
        <v>243</v>
      </c>
      <c r="BK9" s="32" t="s">
        <v>243</v>
      </c>
      <c r="BL9" s="32" t="s">
        <v>243</v>
      </c>
      <c r="BM9" s="32" t="s">
        <v>243</v>
      </c>
      <c r="BN9" s="32" t="s">
        <v>243</v>
      </c>
      <c r="BO9" s="32" t="s">
        <v>243</v>
      </c>
      <c r="BP9" s="32" t="s">
        <v>243</v>
      </c>
      <c r="BQ9" s="32" t="s">
        <v>243</v>
      </c>
      <c r="BR9" s="32" t="s">
        <v>243</v>
      </c>
      <c r="BS9" s="32" t="s">
        <v>243</v>
      </c>
      <c r="BT9" s="32" t="s">
        <v>243</v>
      </c>
      <c r="BU9" s="32" t="s">
        <v>243</v>
      </c>
      <c r="BV9" s="32" t="s">
        <v>267</v>
      </c>
      <c r="BW9" s="32" t="s">
        <v>267</v>
      </c>
      <c r="BX9" s="32" t="s">
        <v>267</v>
      </c>
      <c r="BY9" s="32" t="s">
        <v>267</v>
      </c>
      <c r="BZ9" s="32" t="s">
        <v>229</v>
      </c>
      <c r="CA9" s="32" t="s">
        <v>229</v>
      </c>
      <c r="CB9" s="32" t="s">
        <v>268</v>
      </c>
      <c r="CC9" s="32" t="s">
        <v>268</v>
      </c>
      <c r="CH9" s="32" t="s">
        <v>269</v>
      </c>
      <c r="CI9" s="59">
        <v>1.4</v>
      </c>
      <c r="CJ9" s="59">
        <v>2.75</v>
      </c>
      <c r="CK9" s="108">
        <f>'Scalda acqua in PDC'!$F$7*0.4</f>
        <v>0</v>
      </c>
      <c r="CL9" s="108">
        <v>700</v>
      </c>
      <c r="CM9" s="108">
        <f>MIN(CL9*'Scalda acqua in PDC'!$F$9,CK9)</f>
        <v>0</v>
      </c>
      <c r="CS9" s="32" t="s">
        <v>270</v>
      </c>
      <c r="CT9" s="32">
        <v>142.9</v>
      </c>
      <c r="CU9" s="32">
        <v>139.80000000000001</v>
      </c>
      <c r="CV9" s="32">
        <v>150</v>
      </c>
      <c r="CW9" s="32">
        <v>97.8</v>
      </c>
      <c r="CX9" s="32">
        <v>105</v>
      </c>
      <c r="CY9" s="61">
        <f t="shared" si="5"/>
        <v>97.291014342819324</v>
      </c>
      <c r="DB9" s="32" t="s">
        <v>271</v>
      </c>
      <c r="DC9" s="68" t="e">
        <f>IF(DC3&lt;=DC7,DC3,DC7)</f>
        <v>#REF!</v>
      </c>
      <c r="DF9" s="80" t="s">
        <v>272</v>
      </c>
      <c r="DG9" s="59">
        <v>3.9</v>
      </c>
      <c r="DH9" s="59">
        <v>4</v>
      </c>
      <c r="DI9" s="35" t="s">
        <v>179</v>
      </c>
      <c r="DJ9" s="64" t="s">
        <v>273</v>
      </c>
      <c r="DK9" s="64" t="e">
        <f>DK6*DK4*(1-1/DK5)</f>
        <v>#N/A</v>
      </c>
      <c r="DM9" s="64" t="s">
        <v>273</v>
      </c>
      <c r="DN9" s="87" t="e">
        <f>DN6*DN4*(1-1/DN5)</f>
        <v>#N/A</v>
      </c>
      <c r="DP9" s="64" t="s">
        <v>273</v>
      </c>
      <c r="DQ9" s="64" t="e">
        <f>DQ6*DQ4*(1-1/DQ5)</f>
        <v>#N/A</v>
      </c>
      <c r="DT9" s="57" t="s">
        <v>239</v>
      </c>
      <c r="DU9" s="90">
        <v>1800</v>
      </c>
      <c r="DX9" s="98"/>
      <c r="DY9" s="99"/>
      <c r="DZ9" s="100"/>
      <c r="EA9" s="98"/>
      <c r="EC9" s="32" t="s">
        <v>255</v>
      </c>
      <c r="ED9" s="32" t="e">
        <f>(1-(1/ED4))*ED10</f>
        <v>#N/A</v>
      </c>
    </row>
    <row r="10" spans="1:135" ht="24.75" customHeight="1" thickBot="1" x14ac:dyDescent="0.25">
      <c r="A10" s="51" t="s">
        <v>126</v>
      </c>
      <c r="B10" s="51" t="s">
        <v>274</v>
      </c>
      <c r="C10" s="51">
        <v>1</v>
      </c>
      <c r="D10" s="51" t="s">
        <v>128</v>
      </c>
      <c r="E10" s="52" t="s">
        <v>275</v>
      </c>
      <c r="F10" s="51">
        <v>2.0910000000000002</v>
      </c>
      <c r="G10" s="51">
        <v>1.94</v>
      </c>
      <c r="H10" s="53" t="s">
        <v>130</v>
      </c>
      <c r="I10" s="51">
        <v>3437</v>
      </c>
      <c r="J10" s="55">
        <f>I10/(3.6*F10)</f>
        <v>456.58642860938409</v>
      </c>
      <c r="N10" s="56" t="s">
        <v>276</v>
      </c>
      <c r="O10" s="56" t="s">
        <v>132</v>
      </c>
      <c r="P10" s="56" t="s">
        <v>277</v>
      </c>
      <c r="Q10" s="59">
        <v>4.26</v>
      </c>
      <c r="R10" s="59">
        <v>4.41</v>
      </c>
      <c r="S10" s="35" t="s">
        <v>134</v>
      </c>
      <c r="U10" s="32" t="s">
        <v>278</v>
      </c>
      <c r="V10" s="32" t="e">
        <f>V8*V6</f>
        <v>#N/A</v>
      </c>
      <c r="AA10" s="32" t="s">
        <v>136</v>
      </c>
      <c r="AB10" s="50" t="s">
        <v>128</v>
      </c>
      <c r="AC10" s="98" t="s">
        <v>279</v>
      </c>
      <c r="AD10" s="32" t="s">
        <v>187</v>
      </c>
      <c r="AE10" s="59">
        <v>8.4</v>
      </c>
      <c r="AF10" s="35" t="s">
        <v>134</v>
      </c>
      <c r="AG10" s="59">
        <v>5.15</v>
      </c>
      <c r="AH10" s="59">
        <v>24</v>
      </c>
      <c r="AI10" s="59">
        <v>0.35</v>
      </c>
      <c r="AJ10" s="35">
        <v>98</v>
      </c>
      <c r="AL10" s="80" t="s">
        <v>197</v>
      </c>
      <c r="AM10" s="35">
        <f t="shared" si="0"/>
        <v>5.65</v>
      </c>
      <c r="AN10" s="35">
        <f t="shared" si="1"/>
        <v>4.22</v>
      </c>
      <c r="AP10" s="56" t="s">
        <v>243</v>
      </c>
      <c r="AQ10" s="59">
        <f t="shared" si="3"/>
        <v>29.4</v>
      </c>
      <c r="AR10" s="59">
        <f t="shared" si="4"/>
        <v>98.5</v>
      </c>
      <c r="AX10" s="32" t="s">
        <v>267</v>
      </c>
      <c r="AY10" s="32" t="s">
        <v>267</v>
      </c>
      <c r="AZ10" s="32" t="s">
        <v>267</v>
      </c>
      <c r="BG10" s="32" t="s">
        <v>267</v>
      </c>
      <c r="BH10" s="32" t="s">
        <v>267</v>
      </c>
      <c r="BI10" s="32" t="s">
        <v>229</v>
      </c>
      <c r="BJ10" s="32" t="s">
        <v>267</v>
      </c>
      <c r="BK10" s="32" t="s">
        <v>267</v>
      </c>
      <c r="BL10" s="32" t="s">
        <v>267</v>
      </c>
      <c r="BM10" s="32" t="s">
        <v>267</v>
      </c>
      <c r="BN10" s="32" t="s">
        <v>267</v>
      </c>
      <c r="BO10" s="32" t="s">
        <v>267</v>
      </c>
      <c r="BP10" s="32" t="s">
        <v>267</v>
      </c>
      <c r="BQ10" s="32" t="s">
        <v>267</v>
      </c>
      <c r="BR10" s="32" t="s">
        <v>267</v>
      </c>
      <c r="BS10" s="32" t="s">
        <v>267</v>
      </c>
      <c r="BT10" s="32" t="s">
        <v>267</v>
      </c>
      <c r="BU10" s="32" t="s">
        <v>267</v>
      </c>
      <c r="BV10" s="32" t="s">
        <v>280</v>
      </c>
      <c r="BW10" s="32" t="s">
        <v>280</v>
      </c>
      <c r="BX10" s="32" t="s">
        <v>280</v>
      </c>
      <c r="BY10" s="32" t="s">
        <v>280</v>
      </c>
      <c r="BZ10" s="32" t="s">
        <v>241</v>
      </c>
      <c r="CA10" s="32" t="s">
        <v>241</v>
      </c>
      <c r="CB10" s="32" t="s">
        <v>242</v>
      </c>
      <c r="CC10" s="32" t="s">
        <v>242</v>
      </c>
      <c r="CH10" s="32" t="s">
        <v>281</v>
      </c>
      <c r="CI10" s="59">
        <v>2.8</v>
      </c>
      <c r="CJ10" s="59">
        <v>2.9</v>
      </c>
      <c r="CK10" s="108">
        <f>'Scalda acqua in PDC'!$F$7*0.4</f>
        <v>0</v>
      </c>
      <c r="CL10" s="108">
        <v>700</v>
      </c>
      <c r="CM10" s="108">
        <f>MIN(CL10*'Scalda acqua in PDC'!$F$9,CK10)</f>
        <v>0</v>
      </c>
      <c r="CS10" s="32" t="s">
        <v>282</v>
      </c>
      <c r="CT10" s="32">
        <v>189.9</v>
      </c>
      <c r="CU10" s="32">
        <v>186.1</v>
      </c>
      <c r="CV10" s="32">
        <v>200</v>
      </c>
      <c r="CW10" s="32">
        <v>98</v>
      </c>
      <c r="CX10" s="32">
        <v>105.3</v>
      </c>
      <c r="CY10" s="61">
        <f t="shared" si="5"/>
        <v>97.53949274626153</v>
      </c>
      <c r="DB10" s="32" t="s">
        <v>135</v>
      </c>
      <c r="DC10" s="84" t="e">
        <f>DC3/DC5</f>
        <v>#REF!</v>
      </c>
      <c r="DF10" s="80" t="s">
        <v>283</v>
      </c>
      <c r="DG10" s="59">
        <v>5.6</v>
      </c>
      <c r="DH10" s="59">
        <v>3.71</v>
      </c>
      <c r="DI10" s="35" t="s">
        <v>179</v>
      </c>
      <c r="DJ10" s="33"/>
      <c r="DK10" s="33"/>
      <c r="DM10" s="33"/>
      <c r="DN10" s="89"/>
      <c r="DP10" s="33"/>
      <c r="DQ10" s="33"/>
      <c r="DX10" s="98"/>
      <c r="DY10" s="99"/>
      <c r="DZ10" s="100"/>
      <c r="EA10" s="98"/>
      <c r="EC10" s="32" t="s">
        <v>284</v>
      </c>
      <c r="ED10" s="32" t="e">
        <f>ED3*ED5</f>
        <v>#N/A</v>
      </c>
    </row>
    <row r="11" spans="1:135" ht="13.35" customHeight="1" thickBot="1" x14ac:dyDescent="0.25">
      <c r="A11" s="51" t="s">
        <v>126</v>
      </c>
      <c r="B11" s="51" t="s">
        <v>274</v>
      </c>
      <c r="C11" s="51">
        <v>1</v>
      </c>
      <c r="D11" s="51" t="s">
        <v>128</v>
      </c>
      <c r="E11" s="52" t="s">
        <v>285</v>
      </c>
      <c r="F11" s="51">
        <v>2.0910000000000002</v>
      </c>
      <c r="G11" s="51">
        <v>1.94</v>
      </c>
      <c r="H11" s="53" t="s">
        <v>130</v>
      </c>
      <c r="I11" s="51">
        <v>4037</v>
      </c>
      <c r="J11" s="55">
        <f t="shared" ref="J11:J12" si="6">I11/(3.6*F11)</f>
        <v>536.29310802911948</v>
      </c>
      <c r="N11" s="56" t="s">
        <v>286</v>
      </c>
      <c r="O11" s="56" t="s">
        <v>183</v>
      </c>
      <c r="P11" s="56" t="s">
        <v>277</v>
      </c>
      <c r="Q11" s="59">
        <v>4.26</v>
      </c>
      <c r="R11" s="59">
        <v>4.41</v>
      </c>
      <c r="S11" s="35" t="s">
        <v>134</v>
      </c>
      <c r="AA11" s="32" t="s">
        <v>136</v>
      </c>
      <c r="AB11" s="50" t="s">
        <v>128</v>
      </c>
      <c r="AC11" s="98" t="s">
        <v>287</v>
      </c>
      <c r="AD11" s="32" t="s">
        <v>187</v>
      </c>
      <c r="AE11" s="59">
        <v>10</v>
      </c>
      <c r="AF11" s="35" t="s">
        <v>134</v>
      </c>
      <c r="AG11" s="59">
        <v>4.95</v>
      </c>
      <c r="AH11" s="59">
        <v>24</v>
      </c>
      <c r="AI11" s="59">
        <v>0.42</v>
      </c>
      <c r="AJ11" s="35">
        <v>98</v>
      </c>
      <c r="AL11" s="111" t="s">
        <v>198</v>
      </c>
      <c r="AM11" s="35">
        <f t="shared" si="0"/>
        <v>8.0500000000000007</v>
      </c>
      <c r="AN11" s="35">
        <f t="shared" si="1"/>
        <v>4.4800000000000004</v>
      </c>
      <c r="AP11" s="56" t="s">
        <v>267</v>
      </c>
      <c r="AQ11" s="59">
        <f t="shared" si="3"/>
        <v>24</v>
      </c>
      <c r="AR11" s="59">
        <f t="shared" si="4"/>
        <v>97.4</v>
      </c>
      <c r="AT11" s="32" t="s">
        <v>278</v>
      </c>
      <c r="AU11" s="32" t="e">
        <f>AU9*AU7*1.2</f>
        <v>#N/A</v>
      </c>
      <c r="AX11" s="32" t="s">
        <v>280</v>
      </c>
      <c r="AY11" s="32" t="s">
        <v>280</v>
      </c>
      <c r="AZ11" s="32" t="s">
        <v>280</v>
      </c>
      <c r="BG11" s="32" t="s">
        <v>280</v>
      </c>
      <c r="BH11" s="32" t="s">
        <v>280</v>
      </c>
      <c r="BI11" s="32" t="s">
        <v>241</v>
      </c>
      <c r="BJ11" s="32" t="s">
        <v>280</v>
      </c>
      <c r="BK11" s="32" t="s">
        <v>280</v>
      </c>
      <c r="BL11" s="32" t="s">
        <v>280</v>
      </c>
      <c r="BM11" s="32" t="s">
        <v>280</v>
      </c>
      <c r="BN11" s="32" t="s">
        <v>280</v>
      </c>
      <c r="BO11" s="32" t="s">
        <v>280</v>
      </c>
      <c r="BP11" s="32" t="s">
        <v>280</v>
      </c>
      <c r="BQ11" s="32" t="s">
        <v>280</v>
      </c>
      <c r="BR11" s="32" t="s">
        <v>280</v>
      </c>
      <c r="BS11" s="32" t="s">
        <v>280</v>
      </c>
      <c r="BT11" s="32" t="s">
        <v>280</v>
      </c>
      <c r="BU11" s="32" t="s">
        <v>280</v>
      </c>
      <c r="BV11" s="32" t="s">
        <v>288</v>
      </c>
      <c r="BW11" s="32" t="s">
        <v>288</v>
      </c>
      <c r="BX11" s="32" t="s">
        <v>288</v>
      </c>
      <c r="BY11" s="32" t="s">
        <v>288</v>
      </c>
      <c r="BZ11" s="32" t="s">
        <v>258</v>
      </c>
      <c r="CA11" s="32" t="s">
        <v>258</v>
      </c>
      <c r="CH11" s="32" t="s">
        <v>289</v>
      </c>
      <c r="CI11" s="59">
        <v>2.8</v>
      </c>
      <c r="CJ11" s="59">
        <v>2.76</v>
      </c>
      <c r="CK11" s="108">
        <f>'Scalda acqua in PDC'!$F$7*0.4</f>
        <v>0</v>
      </c>
      <c r="CL11" s="108">
        <v>400</v>
      </c>
      <c r="CM11" s="108">
        <f>MIN(CL11*'Scalda acqua in PDC'!$F$9,CK11)</f>
        <v>0</v>
      </c>
      <c r="CS11" s="32" t="s">
        <v>290</v>
      </c>
      <c r="CT11" s="32">
        <v>237.9</v>
      </c>
      <c r="CU11" s="32">
        <v>232.9</v>
      </c>
      <c r="CV11" s="32">
        <v>250</v>
      </c>
      <c r="CW11" s="32">
        <v>97.9</v>
      </c>
      <c r="CX11" s="32">
        <v>105.1</v>
      </c>
      <c r="CY11" s="61">
        <f t="shared" si="5"/>
        <v>97.734338977069356</v>
      </c>
      <c r="DB11" s="32" t="s">
        <v>291</v>
      </c>
      <c r="DC11" s="84" t="e">
        <f>IF(DC10&lt;=DC6,DC10,DC6)</f>
        <v>#REF!</v>
      </c>
      <c r="DF11" s="80" t="s">
        <v>292</v>
      </c>
      <c r="DG11" s="59">
        <v>7.5</v>
      </c>
      <c r="DH11" s="59">
        <v>3.71</v>
      </c>
      <c r="DI11" s="35" t="s">
        <v>179</v>
      </c>
      <c r="DJ11" s="65" t="s">
        <v>293</v>
      </c>
      <c r="DK11" s="65" t="e">
        <f>DK9*DK7</f>
        <v>#N/A</v>
      </c>
      <c r="DM11" s="65" t="s">
        <v>293</v>
      </c>
      <c r="DN11" s="88" t="e">
        <f>DN9*DN7</f>
        <v>#N/A</v>
      </c>
      <c r="DP11" s="65" t="s">
        <v>293</v>
      </c>
      <c r="DQ11" s="65" t="e">
        <f>DQ9*DQ7</f>
        <v>#N/A</v>
      </c>
      <c r="DX11" s="98"/>
      <c r="DY11" s="99"/>
      <c r="DZ11" s="100"/>
      <c r="EA11" s="98"/>
    </row>
    <row r="12" spans="1:135" ht="30.75" thickBot="1" x14ac:dyDescent="0.25">
      <c r="A12" s="51" t="s">
        <v>126</v>
      </c>
      <c r="B12" s="51" t="s">
        <v>274</v>
      </c>
      <c r="C12" s="51">
        <v>2</v>
      </c>
      <c r="D12" s="51" t="s">
        <v>128</v>
      </c>
      <c r="E12" s="52" t="s">
        <v>294</v>
      </c>
      <c r="F12" s="51">
        <v>4.1820000000000004</v>
      </c>
      <c r="G12" s="51">
        <v>3.88</v>
      </c>
      <c r="H12" s="53" t="s">
        <v>130</v>
      </c>
      <c r="I12" s="51">
        <v>7316</v>
      </c>
      <c r="J12" s="55">
        <f t="shared" si="6"/>
        <v>485.94505552898664</v>
      </c>
      <c r="N12" s="56" t="s">
        <v>295</v>
      </c>
      <c r="O12" s="56" t="s">
        <v>296</v>
      </c>
      <c r="P12" s="56" t="s">
        <v>133</v>
      </c>
      <c r="Q12" s="59">
        <v>5.65</v>
      </c>
      <c r="R12" s="59">
        <v>4.22</v>
      </c>
      <c r="S12" s="35" t="s">
        <v>134</v>
      </c>
      <c r="AA12" s="32" t="s">
        <v>136</v>
      </c>
      <c r="AB12" s="50" t="s">
        <v>128</v>
      </c>
      <c r="AC12" s="102" t="s">
        <v>137</v>
      </c>
      <c r="AD12" s="32" t="s">
        <v>227</v>
      </c>
      <c r="AE12" s="59">
        <v>4.2</v>
      </c>
      <c r="AF12" s="35" t="s">
        <v>134</v>
      </c>
      <c r="AG12" s="59">
        <v>5.0999999999999996</v>
      </c>
      <c r="AH12" s="59">
        <v>27.5</v>
      </c>
      <c r="AI12" s="59">
        <v>0.15</v>
      </c>
      <c r="AJ12" s="35">
        <v>98</v>
      </c>
      <c r="AL12" s="112" t="s">
        <v>199</v>
      </c>
      <c r="AM12" s="35">
        <f t="shared" si="0"/>
        <v>4.26</v>
      </c>
      <c r="AN12" s="35">
        <f t="shared" si="1"/>
        <v>4.41</v>
      </c>
      <c r="AP12" s="56" t="s">
        <v>280</v>
      </c>
      <c r="AQ12" s="59">
        <f t="shared" si="3"/>
        <v>24</v>
      </c>
      <c r="AR12" s="59">
        <f t="shared" si="4"/>
        <v>97.4</v>
      </c>
      <c r="AX12" s="32" t="s">
        <v>288</v>
      </c>
      <c r="AY12" s="32" t="s">
        <v>288</v>
      </c>
      <c r="AZ12" s="32" t="s">
        <v>288</v>
      </c>
      <c r="BG12" s="32" t="s">
        <v>288</v>
      </c>
      <c r="BH12" s="32" t="s">
        <v>288</v>
      </c>
      <c r="BI12" s="32" t="s">
        <v>258</v>
      </c>
      <c r="BJ12" s="32" t="s">
        <v>288</v>
      </c>
      <c r="BK12" s="32" t="s">
        <v>288</v>
      </c>
      <c r="BL12" s="32" t="s">
        <v>288</v>
      </c>
      <c r="BM12" s="32" t="s">
        <v>288</v>
      </c>
      <c r="BN12" s="32" t="s">
        <v>288</v>
      </c>
      <c r="BO12" s="32" t="s">
        <v>288</v>
      </c>
      <c r="BP12" s="32" t="s">
        <v>288</v>
      </c>
      <c r="BQ12" s="32" t="s">
        <v>288</v>
      </c>
      <c r="BR12" s="32" t="s">
        <v>288</v>
      </c>
      <c r="BS12" s="32" t="s">
        <v>288</v>
      </c>
      <c r="BT12" s="32" t="s">
        <v>288</v>
      </c>
      <c r="BU12" s="32" t="s">
        <v>288</v>
      </c>
      <c r="BV12" s="32" t="s">
        <v>297</v>
      </c>
      <c r="BW12" s="32" t="s">
        <v>297</v>
      </c>
      <c r="BX12" s="32" t="s">
        <v>297</v>
      </c>
      <c r="BY12" s="32" t="s">
        <v>297</v>
      </c>
      <c r="BZ12" s="32" t="s">
        <v>268</v>
      </c>
      <c r="CA12" s="32" t="s">
        <v>268</v>
      </c>
      <c r="CH12" s="32" t="s">
        <v>298</v>
      </c>
      <c r="CI12" s="59">
        <v>1.27</v>
      </c>
      <c r="CJ12" s="59">
        <v>3</v>
      </c>
      <c r="CK12" s="108">
        <f>'Scalda acqua in PDC'!$F$7*0.4</f>
        <v>0</v>
      </c>
      <c r="CL12" s="108">
        <v>700</v>
      </c>
      <c r="CM12" s="108">
        <f>MIN(CL12*'Scalda acqua in PDC'!$F$9,CK12)</f>
        <v>0</v>
      </c>
      <c r="CS12" s="32" t="s">
        <v>299</v>
      </c>
      <c r="CT12" s="32">
        <v>285.7</v>
      </c>
      <c r="CU12" s="32">
        <v>280</v>
      </c>
      <c r="CV12" s="32">
        <v>300</v>
      </c>
      <c r="CW12" s="32">
        <v>98</v>
      </c>
      <c r="CX12" s="32">
        <v>105</v>
      </c>
      <c r="CY12" s="61">
        <f t="shared" si="5"/>
        <v>97.894316062684439</v>
      </c>
      <c r="DC12" s="68"/>
      <c r="DF12" s="80" t="s">
        <v>300</v>
      </c>
      <c r="DG12" s="59">
        <v>2.9</v>
      </c>
      <c r="DH12" s="59">
        <v>4</v>
      </c>
      <c r="DI12" s="35" t="s">
        <v>179</v>
      </c>
    </row>
    <row r="13" spans="1:135" ht="21.75" customHeight="1" x14ac:dyDescent="0.2">
      <c r="N13" s="56" t="s">
        <v>197</v>
      </c>
      <c r="O13" s="56" t="s">
        <v>301</v>
      </c>
      <c r="P13" s="56" t="s">
        <v>133</v>
      </c>
      <c r="Q13" s="59">
        <v>5.65</v>
      </c>
      <c r="R13" s="59">
        <v>4.22</v>
      </c>
      <c r="S13" s="35" t="s">
        <v>134</v>
      </c>
      <c r="AA13" s="32" t="s">
        <v>136</v>
      </c>
      <c r="AB13" s="50" t="s">
        <v>128</v>
      </c>
      <c r="AC13" s="98" t="s">
        <v>266</v>
      </c>
      <c r="AD13" s="32" t="s">
        <v>227</v>
      </c>
      <c r="AE13" s="59">
        <v>6.35</v>
      </c>
      <c r="AF13" s="35" t="s">
        <v>134</v>
      </c>
      <c r="AG13" s="59">
        <v>4.95</v>
      </c>
      <c r="AH13" s="59">
        <v>27.5</v>
      </c>
      <c r="AI13" s="59">
        <v>0.23</v>
      </c>
      <c r="AJ13" s="35">
        <v>98</v>
      </c>
      <c r="AL13" s="112" t="s">
        <v>200</v>
      </c>
      <c r="AM13" s="35">
        <f t="shared" si="0"/>
        <v>5.65</v>
      </c>
      <c r="AN13" s="35">
        <f t="shared" si="1"/>
        <v>4.22</v>
      </c>
      <c r="AP13" s="56" t="s">
        <v>288</v>
      </c>
      <c r="AQ13" s="59">
        <f t="shared" si="3"/>
        <v>24</v>
      </c>
      <c r="AR13" s="59">
        <f t="shared" si="4"/>
        <v>97.5</v>
      </c>
      <c r="AX13" s="32" t="s">
        <v>297</v>
      </c>
      <c r="AY13" s="32" t="s">
        <v>297</v>
      </c>
      <c r="AZ13" s="32" t="s">
        <v>297</v>
      </c>
      <c r="BG13" s="32" t="s">
        <v>297</v>
      </c>
      <c r="BH13" s="32" t="s">
        <v>297</v>
      </c>
      <c r="BI13" s="32" t="s">
        <v>302</v>
      </c>
      <c r="BJ13" s="32" t="s">
        <v>297</v>
      </c>
      <c r="BK13" s="32" t="s">
        <v>297</v>
      </c>
      <c r="BL13" s="32" t="s">
        <v>297</v>
      </c>
      <c r="BM13" s="32" t="s">
        <v>297</v>
      </c>
      <c r="BN13" s="32" t="s">
        <v>297</v>
      </c>
      <c r="BO13" s="32" t="s">
        <v>297</v>
      </c>
      <c r="BP13" s="32" t="s">
        <v>297</v>
      </c>
      <c r="BQ13" s="32" t="s">
        <v>297</v>
      </c>
      <c r="BR13" s="32" t="s">
        <v>297</v>
      </c>
      <c r="BS13" s="32" t="s">
        <v>297</v>
      </c>
      <c r="BT13" s="32" t="s">
        <v>297</v>
      </c>
      <c r="BU13" s="32" t="s">
        <v>297</v>
      </c>
      <c r="BV13" s="32" t="s">
        <v>303</v>
      </c>
      <c r="BW13" s="32" t="s">
        <v>303</v>
      </c>
      <c r="BX13" s="32" t="s">
        <v>303</v>
      </c>
      <c r="BY13" s="32" t="s">
        <v>303</v>
      </c>
      <c r="BZ13" s="32" t="s">
        <v>242</v>
      </c>
      <c r="CA13" s="32" t="s">
        <v>242</v>
      </c>
      <c r="CH13" s="32" t="s">
        <v>304</v>
      </c>
      <c r="CI13" s="59">
        <v>1.27</v>
      </c>
      <c r="CJ13" s="59">
        <v>3</v>
      </c>
      <c r="CK13" s="108">
        <f>'Scalda acqua in PDC'!$F$7*0.4</f>
        <v>0</v>
      </c>
      <c r="CL13" s="108">
        <v>700</v>
      </c>
      <c r="CM13" s="108">
        <f>MIN(CL13*'Scalda acqua in PDC'!$F$9,CK13)</f>
        <v>0</v>
      </c>
      <c r="CS13" s="32" t="s">
        <v>305</v>
      </c>
      <c r="CT13" s="32">
        <v>20</v>
      </c>
      <c r="CU13" s="32">
        <v>19.600000000000001</v>
      </c>
      <c r="CW13" s="32">
        <v>98</v>
      </c>
      <c r="CY13" s="61">
        <f t="shared" si="5"/>
        <v>95.584512142712953</v>
      </c>
      <c r="DB13" s="32" t="s">
        <v>306</v>
      </c>
      <c r="DC13" s="85" t="e">
        <f>#REF!*Service!DC11*Service!DC4</f>
        <v>#REF!</v>
      </c>
      <c r="DF13" s="80" t="s">
        <v>307</v>
      </c>
      <c r="DG13" s="59">
        <v>3.8</v>
      </c>
      <c r="DH13" s="59">
        <v>3.74</v>
      </c>
      <c r="DI13" s="35" t="s">
        <v>179</v>
      </c>
    </row>
    <row r="14" spans="1:135" x14ac:dyDescent="0.2">
      <c r="N14" s="56" t="s">
        <v>308</v>
      </c>
      <c r="O14" s="56" t="s">
        <v>296</v>
      </c>
      <c r="P14" s="56" t="s">
        <v>224</v>
      </c>
      <c r="Q14" s="59">
        <v>5.65</v>
      </c>
      <c r="R14" s="59">
        <v>4.22</v>
      </c>
      <c r="S14" s="35" t="s">
        <v>134</v>
      </c>
      <c r="AA14" s="32" t="s">
        <v>136</v>
      </c>
      <c r="AB14" s="50" t="s">
        <v>128</v>
      </c>
      <c r="AC14" s="98" t="s">
        <v>279</v>
      </c>
      <c r="AD14" s="32" t="s">
        <v>227</v>
      </c>
      <c r="AE14" s="59">
        <v>8.4</v>
      </c>
      <c r="AF14" s="35" t="s">
        <v>134</v>
      </c>
      <c r="AG14" s="59">
        <v>5.15</v>
      </c>
      <c r="AH14" s="59">
        <v>27.5</v>
      </c>
      <c r="AI14" s="59">
        <v>0.31</v>
      </c>
      <c r="AJ14" s="66">
        <v>98</v>
      </c>
      <c r="AL14" s="112" t="s">
        <v>201</v>
      </c>
      <c r="AM14" s="35">
        <f t="shared" si="0"/>
        <v>8.0500000000000007</v>
      </c>
      <c r="AN14" s="35">
        <f t="shared" si="1"/>
        <v>4.4800000000000004</v>
      </c>
      <c r="AP14" s="56" t="s">
        <v>297</v>
      </c>
      <c r="AQ14" s="59">
        <f t="shared" si="3"/>
        <v>24</v>
      </c>
      <c r="AR14" s="59">
        <f t="shared" si="4"/>
        <v>97.5</v>
      </c>
      <c r="AX14" s="32" t="s">
        <v>303</v>
      </c>
      <c r="AY14" s="32" t="s">
        <v>303</v>
      </c>
      <c r="AZ14" s="32" t="s">
        <v>303</v>
      </c>
      <c r="BG14" s="32" t="s">
        <v>303</v>
      </c>
      <c r="BH14" s="32" t="s">
        <v>303</v>
      </c>
      <c r="BI14" s="32" t="s">
        <v>302</v>
      </c>
      <c r="BJ14" s="32" t="s">
        <v>303</v>
      </c>
      <c r="BK14" s="32" t="s">
        <v>303</v>
      </c>
      <c r="BL14" s="32" t="s">
        <v>303</v>
      </c>
      <c r="BM14" s="32" t="s">
        <v>303</v>
      </c>
      <c r="BN14" s="32" t="s">
        <v>303</v>
      </c>
      <c r="BO14" s="32" t="s">
        <v>303</v>
      </c>
      <c r="BP14" s="32" t="s">
        <v>303</v>
      </c>
      <c r="BQ14" s="32" t="s">
        <v>303</v>
      </c>
      <c r="BR14" s="32" t="s">
        <v>303</v>
      </c>
      <c r="BS14" s="32" t="s">
        <v>303</v>
      </c>
      <c r="BT14" s="32" t="s">
        <v>303</v>
      </c>
      <c r="BU14" s="32" t="s">
        <v>303</v>
      </c>
      <c r="BV14" s="32" t="s">
        <v>309</v>
      </c>
      <c r="BW14" s="32" t="s">
        <v>309</v>
      </c>
      <c r="BX14" s="32" t="s">
        <v>309</v>
      </c>
      <c r="BY14" s="32" t="s">
        <v>309</v>
      </c>
      <c r="CH14" s="32" t="s">
        <v>310</v>
      </c>
      <c r="CI14" s="59">
        <v>1.23</v>
      </c>
      <c r="CJ14" s="59">
        <v>3.2</v>
      </c>
      <c r="CK14" s="108">
        <f>'Scalda acqua in PDC'!$F$7*0.4</f>
        <v>0</v>
      </c>
      <c r="CL14" s="108">
        <v>700</v>
      </c>
      <c r="CM14" s="108">
        <f>MIN(CL14*'Scalda acqua in PDC'!$F$9,CK14)</f>
        <v>0</v>
      </c>
      <c r="CS14" s="32" t="s">
        <v>311</v>
      </c>
      <c r="CT14" s="32">
        <v>30</v>
      </c>
      <c r="CU14" s="32">
        <v>29.4</v>
      </c>
      <c r="CW14" s="32">
        <v>98</v>
      </c>
      <c r="CY14" s="61">
        <f t="shared" si="5"/>
        <v>95.936694660824315</v>
      </c>
      <c r="DF14" s="80" t="s">
        <v>312</v>
      </c>
      <c r="DG14" s="59">
        <v>3.5</v>
      </c>
      <c r="DH14" s="59">
        <v>4.7</v>
      </c>
      <c r="DI14" s="35" t="s">
        <v>179</v>
      </c>
      <c r="EC14" s="32" t="s">
        <v>278</v>
      </c>
      <c r="ED14" s="60" t="e">
        <f>ED8*ED9</f>
        <v>#N/A</v>
      </c>
    </row>
    <row r="15" spans="1:135" x14ac:dyDescent="0.2">
      <c r="N15" s="56" t="s">
        <v>313</v>
      </c>
      <c r="O15" s="56" t="s">
        <v>301</v>
      </c>
      <c r="P15" s="56" t="s">
        <v>224</v>
      </c>
      <c r="Q15" s="59">
        <v>5.65</v>
      </c>
      <c r="R15" s="59">
        <v>4.22</v>
      </c>
      <c r="S15" s="35" t="s">
        <v>134</v>
      </c>
      <c r="AA15" s="32" t="s">
        <v>136</v>
      </c>
      <c r="AB15" s="50" t="s">
        <v>128</v>
      </c>
      <c r="AC15" s="98" t="s">
        <v>287</v>
      </c>
      <c r="AD15" s="32" t="s">
        <v>227</v>
      </c>
      <c r="AE15" s="59">
        <v>10</v>
      </c>
      <c r="AF15" s="35" t="s">
        <v>134</v>
      </c>
      <c r="AG15" s="59">
        <v>4.95</v>
      </c>
      <c r="AH15" s="59">
        <v>27.5</v>
      </c>
      <c r="AI15" s="59">
        <v>0.36</v>
      </c>
      <c r="AJ15" s="66">
        <v>98</v>
      </c>
      <c r="AL15" s="112" t="s">
        <v>202</v>
      </c>
      <c r="AM15" s="35">
        <f t="shared" si="0"/>
        <v>7.68</v>
      </c>
      <c r="AN15" s="35">
        <f t="shared" si="1"/>
        <v>4.37</v>
      </c>
      <c r="AP15" s="56" t="s">
        <v>303</v>
      </c>
      <c r="AQ15" s="59">
        <f t="shared" si="3"/>
        <v>24</v>
      </c>
      <c r="AR15" s="59">
        <f t="shared" si="4"/>
        <v>97.5</v>
      </c>
      <c r="AX15" s="32" t="s">
        <v>309</v>
      </c>
      <c r="AY15" s="32" t="s">
        <v>309</v>
      </c>
      <c r="AZ15" s="32" t="s">
        <v>309</v>
      </c>
      <c r="BG15" s="32" t="s">
        <v>309</v>
      </c>
      <c r="BH15" s="32" t="s">
        <v>309</v>
      </c>
      <c r="BI15" s="32" t="s">
        <v>268</v>
      </c>
      <c r="BJ15" s="32" t="s">
        <v>309</v>
      </c>
      <c r="BK15" s="32" t="s">
        <v>309</v>
      </c>
      <c r="BL15" s="32" t="s">
        <v>309</v>
      </c>
      <c r="BM15" s="32" t="s">
        <v>309</v>
      </c>
      <c r="BN15" s="32" t="s">
        <v>309</v>
      </c>
      <c r="BO15" s="32" t="s">
        <v>309</v>
      </c>
      <c r="BP15" s="32" t="s">
        <v>309</v>
      </c>
      <c r="BQ15" s="32" t="s">
        <v>309</v>
      </c>
      <c r="BR15" s="32" t="s">
        <v>309</v>
      </c>
      <c r="BS15" s="32" t="s">
        <v>309</v>
      </c>
      <c r="BT15" s="32" t="s">
        <v>309</v>
      </c>
      <c r="BU15" s="32" t="s">
        <v>309</v>
      </c>
      <c r="BV15" s="32" t="s">
        <v>244</v>
      </c>
      <c r="BW15" s="32" t="s">
        <v>244</v>
      </c>
      <c r="BX15" s="32" t="s">
        <v>244</v>
      </c>
      <c r="BY15" s="32" t="s">
        <v>244</v>
      </c>
      <c r="CH15" s="32" t="s">
        <v>314</v>
      </c>
      <c r="CI15" s="59">
        <v>1.23</v>
      </c>
      <c r="CJ15" s="59">
        <v>3.2</v>
      </c>
      <c r="CK15" s="108">
        <f>'Scalda acqua in PDC'!$F$7*0.4</f>
        <v>0</v>
      </c>
      <c r="CL15" s="108">
        <v>700</v>
      </c>
      <c r="CM15" s="108">
        <f>MIN(CL15*'Scalda acqua in PDC'!$F$9,CK15)</f>
        <v>0</v>
      </c>
      <c r="CS15" s="32" t="s">
        <v>315</v>
      </c>
      <c r="CT15" s="32">
        <v>20</v>
      </c>
      <c r="CU15" s="32">
        <v>19.600000000000001</v>
      </c>
      <c r="CW15" s="32">
        <v>98</v>
      </c>
      <c r="CY15" s="61">
        <f t="shared" si="5"/>
        <v>95.584512142712953</v>
      </c>
      <c r="DF15" s="80" t="s">
        <v>316</v>
      </c>
      <c r="DG15" s="59">
        <v>4.0999999999999996</v>
      </c>
      <c r="DH15" s="59">
        <v>4.7</v>
      </c>
      <c r="DI15" s="35" t="s">
        <v>179</v>
      </c>
      <c r="DK15" s="67"/>
      <c r="EC15" s="32" t="s">
        <v>317</v>
      </c>
      <c r="ED15" s="91" t="e">
        <f>ED14*2</f>
        <v>#N/A</v>
      </c>
    </row>
    <row r="16" spans="1:135" x14ac:dyDescent="0.2">
      <c r="H16" s="32" t="s">
        <v>318</v>
      </c>
      <c r="I16" s="32">
        <f>'Solare termico'!K7</f>
        <v>0</v>
      </c>
      <c r="N16" s="56" t="s">
        <v>319</v>
      </c>
      <c r="O16" s="56" t="s">
        <v>296</v>
      </c>
      <c r="P16" s="56" t="s">
        <v>254</v>
      </c>
      <c r="Q16" s="59">
        <v>5.65</v>
      </c>
      <c r="R16" s="59">
        <v>4.22</v>
      </c>
      <c r="S16" s="35" t="s">
        <v>134</v>
      </c>
      <c r="AA16" s="32" t="s">
        <v>136</v>
      </c>
      <c r="AB16" s="50" t="s">
        <v>128</v>
      </c>
      <c r="AC16" s="98" t="s">
        <v>210</v>
      </c>
      <c r="AD16" s="32" t="s">
        <v>227</v>
      </c>
      <c r="AE16" s="59">
        <v>12.1</v>
      </c>
      <c r="AF16" s="35" t="s">
        <v>134</v>
      </c>
      <c r="AG16" s="59">
        <v>4.95</v>
      </c>
      <c r="AH16" s="59">
        <v>27.5</v>
      </c>
      <c r="AI16" s="59">
        <v>0.44</v>
      </c>
      <c r="AJ16" s="66">
        <v>98</v>
      </c>
      <c r="AL16" s="112" t="s">
        <v>203</v>
      </c>
      <c r="AM16" s="35">
        <f t="shared" si="0"/>
        <v>8.61</v>
      </c>
      <c r="AN16" s="35">
        <f t="shared" si="1"/>
        <v>4.24</v>
      </c>
      <c r="AP16" s="56" t="s">
        <v>309</v>
      </c>
      <c r="AQ16" s="59">
        <f t="shared" si="3"/>
        <v>24</v>
      </c>
      <c r="AR16" s="59">
        <f t="shared" si="4"/>
        <v>97.5</v>
      </c>
      <c r="AX16" s="32" t="s">
        <v>244</v>
      </c>
      <c r="AY16" s="32" t="s">
        <v>244</v>
      </c>
      <c r="AZ16" s="32" t="s">
        <v>244</v>
      </c>
      <c r="BG16" s="32" t="s">
        <v>244</v>
      </c>
      <c r="BH16" s="32" t="s">
        <v>244</v>
      </c>
      <c r="BI16" s="32" t="s">
        <v>242</v>
      </c>
      <c r="BJ16" s="32" t="s">
        <v>244</v>
      </c>
      <c r="BK16" s="32" t="s">
        <v>244</v>
      </c>
      <c r="BL16" s="32" t="s">
        <v>244</v>
      </c>
      <c r="BM16" s="32" t="s">
        <v>244</v>
      </c>
      <c r="BN16" s="32" t="s">
        <v>244</v>
      </c>
      <c r="BO16" s="32" t="s">
        <v>244</v>
      </c>
      <c r="BP16" s="32" t="s">
        <v>244</v>
      </c>
      <c r="BQ16" s="32" t="s">
        <v>244</v>
      </c>
      <c r="BR16" s="32" t="s">
        <v>244</v>
      </c>
      <c r="BS16" s="32" t="s">
        <v>244</v>
      </c>
      <c r="BT16" s="32" t="s">
        <v>244</v>
      </c>
      <c r="BU16" s="32" t="s">
        <v>244</v>
      </c>
      <c r="BV16" s="32" t="s">
        <v>257</v>
      </c>
      <c r="BW16" s="32" t="s">
        <v>257</v>
      </c>
      <c r="BX16" s="32" t="s">
        <v>257</v>
      </c>
      <c r="BY16" s="32" t="s">
        <v>257</v>
      </c>
      <c r="CH16" s="32" t="s">
        <v>320</v>
      </c>
      <c r="CI16" s="59">
        <v>0.67</v>
      </c>
      <c r="CJ16" s="59">
        <v>2.8</v>
      </c>
      <c r="CK16" s="108">
        <f>'Scalda acqua in PDC'!$F$7*0.4</f>
        <v>0</v>
      </c>
      <c r="CL16" s="108">
        <v>400</v>
      </c>
      <c r="CM16" s="108">
        <f>MIN(CL16*'Scalda acqua in PDC'!$F$9,CK16)</f>
        <v>0</v>
      </c>
      <c r="CS16" s="32" t="s">
        <v>302</v>
      </c>
      <c r="CT16" s="32">
        <v>30</v>
      </c>
      <c r="CU16" s="32">
        <v>29.4</v>
      </c>
      <c r="CW16" s="32">
        <v>98</v>
      </c>
      <c r="CY16" s="61">
        <f t="shared" si="5"/>
        <v>95.936694660824315</v>
      </c>
      <c r="DF16" s="80" t="s">
        <v>321</v>
      </c>
      <c r="DG16" s="59">
        <v>4.0999999999999996</v>
      </c>
      <c r="DH16" s="59">
        <v>4.0999999999999996</v>
      </c>
      <c r="DI16" s="35" t="s">
        <v>179</v>
      </c>
      <c r="DK16" s="67"/>
      <c r="EC16" s="32" t="s">
        <v>322</v>
      </c>
      <c r="ED16" s="91" t="e">
        <f>ED14*5</f>
        <v>#N/A</v>
      </c>
    </row>
    <row r="17" spans="8:134" x14ac:dyDescent="0.2">
      <c r="N17" s="56" t="s">
        <v>323</v>
      </c>
      <c r="O17" s="56" t="s">
        <v>301</v>
      </c>
      <c r="P17" s="56" t="s">
        <v>254</v>
      </c>
      <c r="Q17" s="59">
        <v>5.65</v>
      </c>
      <c r="R17" s="59">
        <v>4.22</v>
      </c>
      <c r="S17" s="35" t="s">
        <v>134</v>
      </c>
      <c r="AA17" s="32" t="s">
        <v>136</v>
      </c>
      <c r="AB17" s="50" t="s">
        <v>128</v>
      </c>
      <c r="AC17" s="98" t="s">
        <v>211</v>
      </c>
      <c r="AD17" s="32" t="s">
        <v>227</v>
      </c>
      <c r="AE17" s="59">
        <v>12.1</v>
      </c>
      <c r="AF17" s="35" t="s">
        <v>134</v>
      </c>
      <c r="AG17" s="59">
        <v>4.95</v>
      </c>
      <c r="AH17" s="59">
        <v>27.5</v>
      </c>
      <c r="AI17" s="59">
        <v>0.44</v>
      </c>
      <c r="AJ17" s="66">
        <v>98</v>
      </c>
      <c r="AL17" s="112" t="s">
        <v>204</v>
      </c>
      <c r="AM17" s="35">
        <f t="shared" si="0"/>
        <v>4.42</v>
      </c>
      <c r="AN17" s="35">
        <f t="shared" si="1"/>
        <v>4.7</v>
      </c>
      <c r="AP17" s="56" t="s">
        <v>244</v>
      </c>
      <c r="AQ17" s="59">
        <f t="shared" si="3"/>
        <v>28.4</v>
      </c>
      <c r="AR17" s="59">
        <f t="shared" si="4"/>
        <v>98</v>
      </c>
      <c r="AX17" s="32" t="s">
        <v>257</v>
      </c>
      <c r="AY17" s="32" t="s">
        <v>257</v>
      </c>
      <c r="AZ17" s="32" t="s">
        <v>257</v>
      </c>
      <c r="BG17" s="32" t="s">
        <v>257</v>
      </c>
      <c r="BH17" s="32" t="s">
        <v>257</v>
      </c>
      <c r="BJ17" s="32" t="s">
        <v>257</v>
      </c>
      <c r="BK17" s="32" t="s">
        <v>257</v>
      </c>
      <c r="BL17" s="32" t="s">
        <v>257</v>
      </c>
      <c r="BM17" s="32" t="s">
        <v>257</v>
      </c>
      <c r="BN17" s="32" t="s">
        <v>257</v>
      </c>
      <c r="BO17" s="32" t="s">
        <v>257</v>
      </c>
      <c r="BP17" s="32" t="s">
        <v>257</v>
      </c>
      <c r="BQ17" s="32" t="s">
        <v>257</v>
      </c>
      <c r="BR17" s="32" t="s">
        <v>257</v>
      </c>
      <c r="BS17" s="32" t="s">
        <v>257</v>
      </c>
      <c r="BT17" s="32" t="s">
        <v>257</v>
      </c>
      <c r="BU17" s="32" t="s">
        <v>257</v>
      </c>
      <c r="BV17" s="32" t="s">
        <v>324</v>
      </c>
      <c r="BW17" s="32" t="s">
        <v>324</v>
      </c>
      <c r="BX17" s="32" t="s">
        <v>324</v>
      </c>
      <c r="BY17" s="32" t="s">
        <v>324</v>
      </c>
      <c r="CH17" s="32" t="s">
        <v>325</v>
      </c>
      <c r="CI17" s="59">
        <v>0.68</v>
      </c>
      <c r="CJ17" s="59">
        <v>2.8</v>
      </c>
      <c r="CK17" s="108">
        <f>'Scalda acqua in PDC'!$F$7*0.4</f>
        <v>0</v>
      </c>
      <c r="CL17" s="108">
        <v>400</v>
      </c>
      <c r="CM17" s="108">
        <f>MIN(CL17*'Scalda acqua in PDC'!$F$9,CK17)</f>
        <v>0</v>
      </c>
      <c r="CS17" s="32" t="s">
        <v>326</v>
      </c>
      <c r="CT17" s="32">
        <v>19.3</v>
      </c>
      <c r="CU17" s="32">
        <v>18.899999999999999</v>
      </c>
      <c r="CW17" s="32">
        <v>96.4</v>
      </c>
      <c r="CY17" s="61">
        <f t="shared" si="5"/>
        <v>95.552923608346489</v>
      </c>
      <c r="DF17" s="80" t="s">
        <v>327</v>
      </c>
      <c r="DG17" s="59">
        <v>4.5999999999999996</v>
      </c>
      <c r="DH17" s="59">
        <v>4.0999999999999996</v>
      </c>
      <c r="DI17" s="35" t="s">
        <v>179</v>
      </c>
      <c r="DZ17" s="80"/>
      <c r="EC17" s="32" t="s">
        <v>328</v>
      </c>
      <c r="ED17" s="91" t="e">
        <f>IF(ED3&lt;35,ED15,ED16)</f>
        <v>#N/A</v>
      </c>
    </row>
    <row r="18" spans="8:134" x14ac:dyDescent="0.2">
      <c r="N18" s="56" t="s">
        <v>329</v>
      </c>
      <c r="O18" s="56" t="s">
        <v>296</v>
      </c>
      <c r="P18" s="56" t="s">
        <v>277</v>
      </c>
      <c r="Q18" s="59">
        <v>5.65</v>
      </c>
      <c r="R18" s="59">
        <v>4.22</v>
      </c>
      <c r="S18" s="35" t="s">
        <v>134</v>
      </c>
      <c r="AA18" s="32" t="s">
        <v>136</v>
      </c>
      <c r="AB18" s="50" t="s">
        <v>330</v>
      </c>
      <c r="AC18" s="98" t="s">
        <v>199</v>
      </c>
      <c r="AD18" s="32" t="s">
        <v>228</v>
      </c>
      <c r="AE18" s="59">
        <v>4.26</v>
      </c>
      <c r="AF18" s="35" t="s">
        <v>134</v>
      </c>
      <c r="AG18" s="59">
        <v>4.41</v>
      </c>
      <c r="AH18" s="59">
        <v>20.3</v>
      </c>
      <c r="AI18" s="59">
        <v>0.21</v>
      </c>
      <c r="AJ18" s="66">
        <v>97.5</v>
      </c>
      <c r="AL18" s="112" t="s">
        <v>205</v>
      </c>
      <c r="AM18" s="35">
        <f t="shared" si="0"/>
        <v>6.15</v>
      </c>
      <c r="AN18" s="35">
        <f t="shared" si="1"/>
        <v>4.75</v>
      </c>
      <c r="AP18" s="56" t="s">
        <v>257</v>
      </c>
      <c r="AQ18" s="59">
        <f t="shared" si="3"/>
        <v>28.4</v>
      </c>
      <c r="AR18" s="59">
        <f t="shared" si="4"/>
        <v>98</v>
      </c>
      <c r="AX18" s="32" t="s">
        <v>324</v>
      </c>
      <c r="AY18" s="32" t="s">
        <v>324</v>
      </c>
      <c r="AZ18" s="32" t="s">
        <v>324</v>
      </c>
      <c r="BG18" s="32" t="s">
        <v>324</v>
      </c>
      <c r="BH18" s="32" t="s">
        <v>324</v>
      </c>
      <c r="BJ18" s="32" t="s">
        <v>324</v>
      </c>
      <c r="BK18" s="32" t="s">
        <v>324</v>
      </c>
      <c r="BL18" s="32" t="s">
        <v>324</v>
      </c>
      <c r="BM18" s="32" t="s">
        <v>324</v>
      </c>
      <c r="BN18" s="32" t="s">
        <v>324</v>
      </c>
      <c r="BO18" s="32" t="s">
        <v>324</v>
      </c>
      <c r="BP18" s="32" t="s">
        <v>324</v>
      </c>
      <c r="BQ18" s="32" t="s">
        <v>324</v>
      </c>
      <c r="BR18" s="32" t="s">
        <v>331</v>
      </c>
      <c r="BS18" s="32" t="s">
        <v>331</v>
      </c>
      <c r="BT18" s="32" t="s">
        <v>331</v>
      </c>
      <c r="BU18" s="32" t="s">
        <v>331</v>
      </c>
      <c r="BV18" s="32" t="s">
        <v>331</v>
      </c>
      <c r="BW18" s="32" t="s">
        <v>331</v>
      </c>
      <c r="BX18" s="32" t="s">
        <v>331</v>
      </c>
      <c r="BY18" s="32" t="s">
        <v>331</v>
      </c>
      <c r="CS18" s="32" t="s">
        <v>332</v>
      </c>
      <c r="CT18" s="32">
        <v>30.2</v>
      </c>
      <c r="CU18" s="32">
        <v>29.5</v>
      </c>
      <c r="CW18" s="32">
        <v>96.7</v>
      </c>
      <c r="CY18" s="61">
        <f t="shared" si="5"/>
        <v>95.93964403195632</v>
      </c>
      <c r="DF18" s="80" t="s">
        <v>333</v>
      </c>
      <c r="DG18" s="59">
        <v>5.5</v>
      </c>
      <c r="DH18" s="59">
        <v>3.8</v>
      </c>
      <c r="DI18" s="35" t="s">
        <v>179</v>
      </c>
    </row>
    <row r="19" spans="8:134" x14ac:dyDescent="0.2">
      <c r="H19" s="32" t="s">
        <v>334</v>
      </c>
      <c r="I19" s="32" t="e">
        <f>VLOOKUP('Solare termico'!F5,Service!E4:J12,2,FALSE)*'Solare termico'!K5</f>
        <v>#N/A</v>
      </c>
      <c r="N19" s="56" t="s">
        <v>335</v>
      </c>
      <c r="O19" s="56" t="s">
        <v>301</v>
      </c>
      <c r="P19" s="56" t="s">
        <v>277</v>
      </c>
      <c r="Q19" s="59">
        <v>5.65</v>
      </c>
      <c r="R19" s="59">
        <v>4.22</v>
      </c>
      <c r="S19" s="35" t="s">
        <v>134</v>
      </c>
      <c r="AA19" s="32" t="s">
        <v>136</v>
      </c>
      <c r="AB19" s="50" t="s">
        <v>330</v>
      </c>
      <c r="AC19" s="98" t="s">
        <v>200</v>
      </c>
      <c r="AD19" s="32" t="s">
        <v>228</v>
      </c>
      <c r="AE19" s="59">
        <v>5.65</v>
      </c>
      <c r="AF19" s="35" t="s">
        <v>134</v>
      </c>
      <c r="AG19" s="59">
        <v>4.22</v>
      </c>
      <c r="AH19" s="59">
        <v>20.3</v>
      </c>
      <c r="AI19" s="59">
        <v>0.28000000000000003</v>
      </c>
      <c r="AJ19" s="35">
        <v>97.5</v>
      </c>
      <c r="AL19" s="112" t="s">
        <v>206</v>
      </c>
      <c r="AM19" s="35">
        <f t="shared" si="0"/>
        <v>8.02</v>
      </c>
      <c r="AN19" s="35">
        <f t="shared" si="1"/>
        <v>4.7</v>
      </c>
      <c r="AP19" s="56" t="s">
        <v>324</v>
      </c>
      <c r="AQ19" s="59">
        <f t="shared" si="3"/>
        <v>24</v>
      </c>
      <c r="AR19" s="59">
        <f t="shared" si="4"/>
        <v>98</v>
      </c>
      <c r="AX19" s="32" t="s">
        <v>331</v>
      </c>
      <c r="AY19" s="32" t="s">
        <v>331</v>
      </c>
      <c r="AZ19" s="32" t="s">
        <v>331</v>
      </c>
      <c r="BG19" s="32" t="s">
        <v>331</v>
      </c>
      <c r="BH19" s="32" t="s">
        <v>331</v>
      </c>
      <c r="BJ19" s="32" t="s">
        <v>331</v>
      </c>
      <c r="BK19" s="32" t="s">
        <v>331</v>
      </c>
      <c r="BL19" s="32" t="s">
        <v>331</v>
      </c>
      <c r="BM19" s="32" t="s">
        <v>331</v>
      </c>
      <c r="BN19" s="32" t="s">
        <v>331</v>
      </c>
      <c r="BO19" s="32" t="s">
        <v>331</v>
      </c>
      <c r="BP19" s="32" t="s">
        <v>331</v>
      </c>
      <c r="BQ19" s="32" t="s">
        <v>331</v>
      </c>
      <c r="BR19" s="32" t="s">
        <v>331</v>
      </c>
      <c r="BS19" s="32" t="s">
        <v>331</v>
      </c>
      <c r="BT19" s="32" t="s">
        <v>331</v>
      </c>
      <c r="BU19" s="32" t="s">
        <v>331</v>
      </c>
      <c r="BV19" s="32" t="s">
        <v>336</v>
      </c>
      <c r="BW19" s="32" t="s">
        <v>336</v>
      </c>
      <c r="BX19" s="32" t="s">
        <v>336</v>
      </c>
      <c r="BY19" s="32" t="s">
        <v>336</v>
      </c>
      <c r="CS19" s="32" t="s">
        <v>337</v>
      </c>
      <c r="CT19" s="32">
        <v>14.4</v>
      </c>
      <c r="CU19" s="32">
        <v>14</v>
      </c>
      <c r="CW19" s="32">
        <v>97.5</v>
      </c>
      <c r="CY19" s="61">
        <f t="shared" si="5"/>
        <v>95.292256071356476</v>
      </c>
      <c r="DF19" s="80" t="s">
        <v>338</v>
      </c>
      <c r="DG19" s="59">
        <v>3.5</v>
      </c>
      <c r="DH19" s="59">
        <v>4.7</v>
      </c>
      <c r="DI19" s="35" t="s">
        <v>179</v>
      </c>
    </row>
    <row r="20" spans="8:134" x14ac:dyDescent="0.2">
      <c r="H20" s="32" t="s">
        <v>225</v>
      </c>
      <c r="I20" s="32" t="str">
        <f>IF(I16="ACS",IF(I19&lt;=12,0.35,IF(I19&lt;=50,0.32,"Per impianti con Area &gt; 50 mq vedere il testo completo del decreto")),IF(I16="ACS e RISC",IF(I19&lt;=12,0.36,IF(I19&lt;=50,0.33,"Per impianti con area &gt; 50 mq vedere il testo completo del decreto")),"verificare i dati inseriti"))</f>
        <v>verificare i dati inseriti</v>
      </c>
      <c r="N20" s="56" t="s">
        <v>339</v>
      </c>
      <c r="O20" s="56" t="s">
        <v>340</v>
      </c>
      <c r="P20" s="56" t="s">
        <v>133</v>
      </c>
      <c r="Q20" s="59">
        <v>8.0500000000000007</v>
      </c>
      <c r="R20" s="59">
        <v>4.4800000000000004</v>
      </c>
      <c r="S20" s="35" t="s">
        <v>134</v>
      </c>
      <c r="AA20" s="32" t="s">
        <v>136</v>
      </c>
      <c r="AB20" s="50" t="s">
        <v>330</v>
      </c>
      <c r="AC20" s="98" t="s">
        <v>201</v>
      </c>
      <c r="AD20" s="32" t="s">
        <v>228</v>
      </c>
      <c r="AE20" s="59">
        <v>8.0500000000000007</v>
      </c>
      <c r="AF20" s="35" t="s">
        <v>134</v>
      </c>
      <c r="AG20" s="59">
        <v>4.4800000000000004</v>
      </c>
      <c r="AH20" s="59">
        <v>20.3</v>
      </c>
      <c r="AI20" s="59">
        <v>0.4</v>
      </c>
      <c r="AJ20" s="35">
        <v>97.5</v>
      </c>
      <c r="AL20" s="112" t="s">
        <v>137</v>
      </c>
      <c r="AM20" s="35">
        <f>VLOOKUP(AL20,$AC$4:$AF$908,3,FALSE)</f>
        <v>4.2</v>
      </c>
      <c r="AN20" s="35">
        <f t="shared" si="1"/>
        <v>5.0999999999999996</v>
      </c>
      <c r="AP20" s="56" t="s">
        <v>331</v>
      </c>
      <c r="AQ20" s="59">
        <f t="shared" si="3"/>
        <v>24</v>
      </c>
      <c r="AR20" s="59">
        <f t="shared" si="4"/>
        <v>98</v>
      </c>
      <c r="AX20" s="32" t="s">
        <v>336</v>
      </c>
      <c r="AY20" s="32" t="s">
        <v>336</v>
      </c>
      <c r="AZ20" s="32" t="s">
        <v>336</v>
      </c>
      <c r="BG20" s="32" t="s">
        <v>336</v>
      </c>
      <c r="BH20" s="32" t="s">
        <v>336</v>
      </c>
      <c r="BJ20" s="32" t="s">
        <v>336</v>
      </c>
      <c r="BK20" s="32" t="s">
        <v>336</v>
      </c>
      <c r="BL20" s="32" t="s">
        <v>336</v>
      </c>
      <c r="BM20" s="32" t="s">
        <v>336</v>
      </c>
      <c r="BN20" s="32" t="s">
        <v>336</v>
      </c>
      <c r="BO20" s="32" t="s">
        <v>336</v>
      </c>
      <c r="BP20" s="32" t="s">
        <v>336</v>
      </c>
      <c r="BQ20" s="32" t="s">
        <v>336</v>
      </c>
      <c r="BR20" s="32" t="s">
        <v>336</v>
      </c>
      <c r="BS20" s="32" t="s">
        <v>336</v>
      </c>
      <c r="BT20" s="32" t="s">
        <v>336</v>
      </c>
      <c r="BU20" s="32" t="s">
        <v>336</v>
      </c>
      <c r="BV20" s="32" t="s">
        <v>341</v>
      </c>
      <c r="BW20" s="32" t="s">
        <v>341</v>
      </c>
      <c r="BX20" s="32" t="s">
        <v>341</v>
      </c>
      <c r="BY20" s="32" t="s">
        <v>341</v>
      </c>
      <c r="CS20" s="32" t="s">
        <v>342</v>
      </c>
      <c r="CT20" s="32">
        <v>24.6</v>
      </c>
      <c r="CU20" s="32">
        <v>24</v>
      </c>
      <c r="CW20" s="32">
        <v>97.4</v>
      </c>
      <c r="CY20" s="61">
        <f t="shared" si="5"/>
        <v>95.760422483423213</v>
      </c>
      <c r="DF20" s="80" t="s">
        <v>343</v>
      </c>
      <c r="DG20" s="59">
        <v>4.0999999999999996</v>
      </c>
      <c r="DH20" s="59">
        <v>4.7</v>
      </c>
      <c r="DI20" s="35" t="s">
        <v>179</v>
      </c>
    </row>
    <row r="21" spans="8:134" x14ac:dyDescent="0.2">
      <c r="H21" s="32" t="s">
        <v>344</v>
      </c>
      <c r="I21" s="62" t="e">
        <f>VLOOKUP('Solare termico'!F5,Service!E4:J12,6,FALSE)</f>
        <v>#N/A</v>
      </c>
      <c r="N21" s="56" t="s">
        <v>198</v>
      </c>
      <c r="O21" s="56" t="s">
        <v>345</v>
      </c>
      <c r="P21" s="56" t="s">
        <v>133</v>
      </c>
      <c r="Q21" s="59">
        <v>8.0500000000000007</v>
      </c>
      <c r="R21" s="59">
        <v>4.4800000000000004</v>
      </c>
      <c r="S21" s="35" t="s">
        <v>134</v>
      </c>
      <c r="AA21" s="32" t="s">
        <v>136</v>
      </c>
      <c r="AB21" s="50" t="s">
        <v>330</v>
      </c>
      <c r="AC21" s="98" t="s">
        <v>182</v>
      </c>
      <c r="AD21" s="32" t="s">
        <v>228</v>
      </c>
      <c r="AE21" s="59">
        <v>4.26</v>
      </c>
      <c r="AF21" s="35" t="s">
        <v>134</v>
      </c>
      <c r="AG21" s="59">
        <v>4.41</v>
      </c>
      <c r="AH21" s="59">
        <v>20.3</v>
      </c>
      <c r="AI21" s="59">
        <v>0.21</v>
      </c>
      <c r="AJ21" s="66">
        <v>97.5</v>
      </c>
      <c r="AL21" s="112" t="s">
        <v>185</v>
      </c>
      <c r="AM21" s="35">
        <f t="shared" ref="AM21:AM40" si="7">VLOOKUP(AL21,$AC$4:$AF$908,3,FALSE)</f>
        <v>6.35</v>
      </c>
      <c r="AN21" s="35">
        <f t="shared" si="1"/>
        <v>4.95</v>
      </c>
      <c r="AP21" s="56" t="s">
        <v>336</v>
      </c>
      <c r="AQ21" s="59">
        <f t="shared" si="3"/>
        <v>24</v>
      </c>
      <c r="AR21" s="59">
        <f t="shared" si="4"/>
        <v>98</v>
      </c>
      <c r="AX21" s="32" t="s">
        <v>341</v>
      </c>
      <c r="AY21" s="32" t="s">
        <v>341</v>
      </c>
      <c r="AZ21" s="32" t="s">
        <v>341</v>
      </c>
      <c r="BG21" s="32" t="s">
        <v>341</v>
      </c>
      <c r="BH21" s="32" t="s">
        <v>341</v>
      </c>
      <c r="BJ21" s="32" t="s">
        <v>341</v>
      </c>
      <c r="BK21" s="32" t="s">
        <v>341</v>
      </c>
      <c r="BL21" s="32" t="s">
        <v>341</v>
      </c>
      <c r="BM21" s="32" t="s">
        <v>341</v>
      </c>
      <c r="BN21" s="32" t="s">
        <v>341</v>
      </c>
      <c r="BO21" s="32" t="s">
        <v>341</v>
      </c>
      <c r="BP21" s="32" t="s">
        <v>341</v>
      </c>
      <c r="BQ21" s="32" t="s">
        <v>341</v>
      </c>
      <c r="BR21" s="32" t="s">
        <v>341</v>
      </c>
      <c r="BS21" s="32" t="s">
        <v>341</v>
      </c>
      <c r="BT21" s="32" t="s">
        <v>341</v>
      </c>
      <c r="BU21" s="32" t="s">
        <v>341</v>
      </c>
      <c r="BV21" s="32" t="s">
        <v>346</v>
      </c>
      <c r="BW21" s="32" t="s">
        <v>346</v>
      </c>
      <c r="BX21" s="32" t="s">
        <v>346</v>
      </c>
      <c r="BY21" s="32" t="s">
        <v>346</v>
      </c>
      <c r="CS21" s="32" t="s">
        <v>347</v>
      </c>
      <c r="CT21" s="32">
        <v>24.6</v>
      </c>
      <c r="CU21" s="32">
        <v>24</v>
      </c>
      <c r="CW21" s="32">
        <v>97.5</v>
      </c>
      <c r="CY21" s="61">
        <f t="shared" si="5"/>
        <v>95.760422483423213</v>
      </c>
      <c r="DF21" s="80" t="s">
        <v>348</v>
      </c>
      <c r="DG21" s="59">
        <v>4.0999999999999996</v>
      </c>
      <c r="DH21" s="59">
        <v>4.0999999999999996</v>
      </c>
      <c r="DI21" s="35" t="s">
        <v>179</v>
      </c>
    </row>
    <row r="22" spans="8:134" x14ac:dyDescent="0.2">
      <c r="N22" s="56" t="s">
        <v>349</v>
      </c>
      <c r="O22" s="56" t="s">
        <v>340</v>
      </c>
      <c r="P22" s="56" t="s">
        <v>224</v>
      </c>
      <c r="Q22" s="59">
        <v>8.0500000000000007</v>
      </c>
      <c r="R22" s="59">
        <v>4.4800000000000004</v>
      </c>
      <c r="S22" s="35" t="s">
        <v>134</v>
      </c>
      <c r="AA22" s="32" t="s">
        <v>136</v>
      </c>
      <c r="AB22" s="50" t="s">
        <v>330</v>
      </c>
      <c r="AC22" s="98" t="s">
        <v>197</v>
      </c>
      <c r="AD22" s="32" t="s">
        <v>228</v>
      </c>
      <c r="AE22" s="59">
        <v>5.65</v>
      </c>
      <c r="AF22" s="35" t="s">
        <v>134</v>
      </c>
      <c r="AG22" s="59">
        <v>4.22</v>
      </c>
      <c r="AH22" s="59">
        <v>20.3</v>
      </c>
      <c r="AI22" s="59">
        <v>0.28000000000000003</v>
      </c>
      <c r="AJ22" s="35">
        <v>97.5</v>
      </c>
      <c r="AL22" s="112" t="s">
        <v>208</v>
      </c>
      <c r="AM22" s="35">
        <f t="shared" si="7"/>
        <v>8.4</v>
      </c>
      <c r="AN22" s="35">
        <f t="shared" ref="AN22:AN40" si="8">VLOOKUP(AL22,$AC$4:$AG$908,5,FALSE)</f>
        <v>5.15</v>
      </c>
      <c r="AP22" s="56" t="s">
        <v>341</v>
      </c>
      <c r="AQ22" s="59">
        <f t="shared" si="3"/>
        <v>24</v>
      </c>
      <c r="AR22" s="59">
        <f t="shared" si="4"/>
        <v>97.5</v>
      </c>
      <c r="AX22" s="32" t="s">
        <v>346</v>
      </c>
      <c r="AY22" s="32" t="s">
        <v>346</v>
      </c>
      <c r="AZ22" s="32" t="s">
        <v>346</v>
      </c>
      <c r="BG22" s="32" t="s">
        <v>346</v>
      </c>
      <c r="BH22" s="32" t="s">
        <v>346</v>
      </c>
      <c r="BJ22" s="32" t="s">
        <v>346</v>
      </c>
      <c r="BK22" s="32" t="s">
        <v>346</v>
      </c>
      <c r="BL22" s="32" t="s">
        <v>346</v>
      </c>
      <c r="BM22" s="32" t="s">
        <v>346</v>
      </c>
      <c r="BN22" s="32" t="s">
        <v>346</v>
      </c>
      <c r="BO22" s="32" t="s">
        <v>346</v>
      </c>
      <c r="BP22" s="32" t="s">
        <v>346</v>
      </c>
      <c r="BQ22" s="32" t="s">
        <v>346</v>
      </c>
      <c r="BR22" s="32" t="s">
        <v>346</v>
      </c>
      <c r="BS22" s="32" t="s">
        <v>346</v>
      </c>
      <c r="BT22" s="32" t="s">
        <v>346</v>
      </c>
      <c r="BU22" s="32" t="s">
        <v>346</v>
      </c>
      <c r="BV22" s="32" t="s">
        <v>350</v>
      </c>
      <c r="BW22" s="32" t="s">
        <v>350</v>
      </c>
      <c r="BX22" s="32" t="s">
        <v>350</v>
      </c>
      <c r="BY22" s="32" t="s">
        <v>350</v>
      </c>
      <c r="CS22" s="32" t="s">
        <v>351</v>
      </c>
      <c r="CT22" s="32">
        <v>24.6</v>
      </c>
      <c r="CU22" s="32">
        <v>24</v>
      </c>
      <c r="CW22" s="32">
        <v>97.5</v>
      </c>
      <c r="CY22" s="61">
        <f t="shared" si="5"/>
        <v>95.760422483423213</v>
      </c>
      <c r="DF22" s="80" t="s">
        <v>352</v>
      </c>
      <c r="DG22" s="59">
        <v>4.5999999999999996</v>
      </c>
      <c r="DH22" s="59">
        <v>4.0999999999999996</v>
      </c>
      <c r="DI22" s="35" t="s">
        <v>179</v>
      </c>
    </row>
    <row r="23" spans="8:134" x14ac:dyDescent="0.2">
      <c r="H23" s="32" t="s">
        <v>353</v>
      </c>
      <c r="N23" s="56" t="s">
        <v>354</v>
      </c>
      <c r="O23" s="56" t="s">
        <v>345</v>
      </c>
      <c r="P23" s="56" t="s">
        <v>224</v>
      </c>
      <c r="Q23" s="59">
        <v>8.0500000000000007</v>
      </c>
      <c r="R23" s="59">
        <v>4.4800000000000004</v>
      </c>
      <c r="S23" s="35" t="s">
        <v>134</v>
      </c>
      <c r="AA23" s="32" t="s">
        <v>136</v>
      </c>
      <c r="AB23" s="50" t="s">
        <v>330</v>
      </c>
      <c r="AC23" s="98" t="s">
        <v>198</v>
      </c>
      <c r="AD23" s="58" t="s">
        <v>228</v>
      </c>
      <c r="AE23" s="59">
        <v>8.0500000000000007</v>
      </c>
      <c r="AF23" s="35" t="s">
        <v>134</v>
      </c>
      <c r="AG23" s="59">
        <v>4.4800000000000004</v>
      </c>
      <c r="AH23" s="59">
        <v>20.3</v>
      </c>
      <c r="AI23" s="59">
        <v>0.4</v>
      </c>
      <c r="AJ23" s="35">
        <v>97.5</v>
      </c>
      <c r="AL23" s="112" t="s">
        <v>189</v>
      </c>
      <c r="AM23" s="35">
        <f t="shared" si="7"/>
        <v>14.76</v>
      </c>
      <c r="AN23" s="35">
        <f t="shared" si="8"/>
        <v>4.2699999999999996</v>
      </c>
      <c r="AP23" s="56" t="s">
        <v>346</v>
      </c>
      <c r="AQ23" s="59">
        <f t="shared" si="3"/>
        <v>24</v>
      </c>
      <c r="AR23" s="59">
        <f t="shared" si="4"/>
        <v>97.5</v>
      </c>
      <c r="AX23" s="32" t="s">
        <v>355</v>
      </c>
      <c r="AY23" s="32" t="s">
        <v>355</v>
      </c>
      <c r="AZ23" s="32" t="s">
        <v>355</v>
      </c>
      <c r="BG23" s="32" t="s">
        <v>355</v>
      </c>
      <c r="BH23" s="32" t="s">
        <v>355</v>
      </c>
      <c r="BJ23" s="32" t="s">
        <v>355</v>
      </c>
      <c r="BK23" s="32" t="s">
        <v>355</v>
      </c>
      <c r="BL23" s="32" t="s">
        <v>355</v>
      </c>
      <c r="BM23" s="32" t="s">
        <v>350</v>
      </c>
      <c r="BN23" s="32" t="s">
        <v>350</v>
      </c>
      <c r="BO23" s="32" t="s">
        <v>350</v>
      </c>
      <c r="BP23" s="32" t="s">
        <v>350</v>
      </c>
      <c r="BQ23" s="32" t="s">
        <v>350</v>
      </c>
      <c r="BR23" s="32" t="s">
        <v>350</v>
      </c>
      <c r="BS23" s="32" t="s">
        <v>350</v>
      </c>
      <c r="BT23" s="32" t="s">
        <v>350</v>
      </c>
      <c r="BU23" s="32" t="s">
        <v>350</v>
      </c>
      <c r="BV23" s="32" t="s">
        <v>356</v>
      </c>
      <c r="BW23" s="32" t="s">
        <v>356</v>
      </c>
      <c r="BX23" s="32" t="s">
        <v>356</v>
      </c>
      <c r="BY23" s="32" t="s">
        <v>356</v>
      </c>
      <c r="CS23" s="32" t="s">
        <v>357</v>
      </c>
      <c r="CT23" s="32">
        <v>28.7</v>
      </c>
      <c r="CU23" s="32">
        <v>28</v>
      </c>
      <c r="CW23" s="32">
        <v>98</v>
      </c>
      <c r="CY23" s="61">
        <f t="shared" si="5"/>
        <v>95.894316062684439</v>
      </c>
      <c r="DF23" s="80" t="s">
        <v>358</v>
      </c>
      <c r="DG23" s="59">
        <v>5.5</v>
      </c>
      <c r="DH23" s="59">
        <v>3.8</v>
      </c>
      <c r="DI23" s="35" t="s">
        <v>179</v>
      </c>
    </row>
    <row r="24" spans="8:134" x14ac:dyDescent="0.2">
      <c r="H24" s="32" t="s">
        <v>334</v>
      </c>
      <c r="I24" s="32" t="e">
        <f>VLOOKUP('Solare termico'!F17,Service!E10:J12,2,FALSE)</f>
        <v>#N/A</v>
      </c>
      <c r="N24" s="56" t="s">
        <v>359</v>
      </c>
      <c r="O24" s="56" t="s">
        <v>340</v>
      </c>
      <c r="P24" s="56" t="s">
        <v>254</v>
      </c>
      <c r="Q24" s="59">
        <v>8.0500000000000007</v>
      </c>
      <c r="R24" s="59">
        <v>4.4800000000000004</v>
      </c>
      <c r="S24" s="35" t="s">
        <v>134</v>
      </c>
      <c r="AA24" s="32" t="s">
        <v>136</v>
      </c>
      <c r="AB24" s="50" t="s">
        <v>330</v>
      </c>
      <c r="AC24" s="98" t="s">
        <v>195</v>
      </c>
      <c r="AD24" s="58" t="s">
        <v>228</v>
      </c>
      <c r="AE24" s="59">
        <v>9.6999999999999993</v>
      </c>
      <c r="AF24" s="35" t="s">
        <v>134</v>
      </c>
      <c r="AG24" s="59">
        <v>4.24</v>
      </c>
      <c r="AH24" s="59">
        <v>20.3</v>
      </c>
      <c r="AI24" s="59">
        <v>0.48</v>
      </c>
      <c r="AJ24" s="66">
        <v>97.5</v>
      </c>
      <c r="AL24" s="112" t="s">
        <v>190</v>
      </c>
      <c r="AM24" s="35">
        <f t="shared" si="7"/>
        <v>15.04</v>
      </c>
      <c r="AN24" s="35">
        <f t="shared" si="8"/>
        <v>4.2699999999999996</v>
      </c>
      <c r="AP24" s="56" t="s">
        <v>350</v>
      </c>
      <c r="AQ24" s="59">
        <f t="shared" si="3"/>
        <v>24</v>
      </c>
      <c r="AR24" s="59">
        <f t="shared" si="4"/>
        <v>97.5</v>
      </c>
      <c r="AX24" s="32" t="s">
        <v>350</v>
      </c>
      <c r="AY24" s="32" t="s">
        <v>350</v>
      </c>
      <c r="AZ24" s="32" t="s">
        <v>350</v>
      </c>
      <c r="BG24" s="32" t="s">
        <v>350</v>
      </c>
      <c r="BH24" s="32" t="s">
        <v>350</v>
      </c>
      <c r="BJ24" s="32" t="s">
        <v>350</v>
      </c>
      <c r="BK24" s="32" t="s">
        <v>350</v>
      </c>
      <c r="BL24" s="32" t="s">
        <v>350</v>
      </c>
      <c r="BM24" s="32" t="s">
        <v>356</v>
      </c>
      <c r="BN24" s="32" t="s">
        <v>356</v>
      </c>
      <c r="BO24" s="32" t="s">
        <v>356</v>
      </c>
      <c r="BP24" s="32" t="s">
        <v>356</v>
      </c>
      <c r="BQ24" s="32" t="s">
        <v>356</v>
      </c>
      <c r="BR24" s="32" t="s">
        <v>356</v>
      </c>
      <c r="BS24" s="32" t="s">
        <v>356</v>
      </c>
      <c r="BT24" s="32" t="s">
        <v>356</v>
      </c>
      <c r="BU24" s="32" t="s">
        <v>356</v>
      </c>
      <c r="BV24" s="32" t="s">
        <v>355</v>
      </c>
      <c r="BW24" s="32" t="s">
        <v>355</v>
      </c>
      <c r="BX24" s="32" t="s">
        <v>355</v>
      </c>
      <c r="BY24" s="32" t="s">
        <v>355</v>
      </c>
      <c r="CS24" s="32" t="s">
        <v>360</v>
      </c>
      <c r="CT24" s="32">
        <v>21</v>
      </c>
      <c r="CU24" s="32">
        <v>20.2</v>
      </c>
      <c r="CW24" s="32">
        <v>97.7</v>
      </c>
      <c r="CY24" s="61">
        <f t="shared" si="5"/>
        <v>95.610702738893252</v>
      </c>
      <c r="DF24" s="80" t="s">
        <v>361</v>
      </c>
      <c r="DG24" s="59">
        <v>3.5</v>
      </c>
      <c r="DH24" s="59">
        <v>4.7</v>
      </c>
      <c r="DI24" s="35" t="s">
        <v>179</v>
      </c>
    </row>
    <row r="25" spans="8:134" x14ac:dyDescent="0.2">
      <c r="H25" s="32" t="s">
        <v>344</v>
      </c>
      <c r="I25" s="62" t="e">
        <f>VLOOKUP('Solare termico'!F17,Service!E10:J12,6,FALSE)</f>
        <v>#N/A</v>
      </c>
      <c r="N25" s="56" t="s">
        <v>362</v>
      </c>
      <c r="O25" s="56" t="s">
        <v>345</v>
      </c>
      <c r="P25" s="56" t="s">
        <v>254</v>
      </c>
      <c r="Q25" s="59">
        <v>8.0500000000000007</v>
      </c>
      <c r="R25" s="59">
        <v>4.4800000000000004</v>
      </c>
      <c r="S25" s="35" t="s">
        <v>134</v>
      </c>
      <c r="AA25" s="32" t="s">
        <v>136</v>
      </c>
      <c r="AB25" s="50" t="s">
        <v>330</v>
      </c>
      <c r="AC25" s="98" t="s">
        <v>24</v>
      </c>
      <c r="AD25" s="58" t="s">
        <v>228</v>
      </c>
      <c r="AE25" s="59">
        <v>9.6</v>
      </c>
      <c r="AF25" s="35" t="s">
        <v>134</v>
      </c>
      <c r="AG25" s="59">
        <v>4.2699999999999996</v>
      </c>
      <c r="AH25" s="59">
        <v>20.3</v>
      </c>
      <c r="AI25" s="59">
        <v>0.47</v>
      </c>
      <c r="AJ25" s="35">
        <v>97.5</v>
      </c>
      <c r="AL25" s="112" t="s">
        <v>191</v>
      </c>
      <c r="AM25" s="35">
        <f t="shared" si="7"/>
        <v>15.71</v>
      </c>
      <c r="AN25" s="35">
        <f t="shared" si="8"/>
        <v>4.1900000000000004</v>
      </c>
      <c r="AP25" s="56" t="s">
        <v>356</v>
      </c>
      <c r="AQ25" s="59">
        <f t="shared" si="3"/>
        <v>24</v>
      </c>
      <c r="AR25" s="59">
        <f t="shared" si="4"/>
        <v>97.5</v>
      </c>
      <c r="AX25" s="32" t="s">
        <v>356</v>
      </c>
      <c r="AY25" s="32" t="s">
        <v>356</v>
      </c>
      <c r="AZ25" s="32" t="s">
        <v>356</v>
      </c>
      <c r="BG25" s="32" t="s">
        <v>356</v>
      </c>
      <c r="BH25" s="32" t="s">
        <v>356</v>
      </c>
      <c r="BJ25" s="32" t="s">
        <v>356</v>
      </c>
      <c r="BK25" s="32" t="s">
        <v>356</v>
      </c>
      <c r="BL25" s="32" t="s">
        <v>356</v>
      </c>
      <c r="BM25" s="32" t="s">
        <v>355</v>
      </c>
      <c r="BN25" s="32" t="s">
        <v>355</v>
      </c>
      <c r="BO25" s="32" t="s">
        <v>355</v>
      </c>
      <c r="BP25" s="32" t="s">
        <v>355</v>
      </c>
      <c r="BQ25" s="32" t="s">
        <v>355</v>
      </c>
      <c r="BR25" s="32" t="s">
        <v>355</v>
      </c>
      <c r="BS25" s="32" t="s">
        <v>355</v>
      </c>
      <c r="BT25" s="32" t="s">
        <v>355</v>
      </c>
      <c r="BU25" s="32" t="s">
        <v>355</v>
      </c>
      <c r="BV25" s="32" t="s">
        <v>363</v>
      </c>
      <c r="BW25" s="32" t="s">
        <v>363</v>
      </c>
      <c r="BX25" s="32" t="s">
        <v>363</v>
      </c>
      <c r="BY25" s="32" t="s">
        <v>363</v>
      </c>
      <c r="CS25" s="32" t="s">
        <v>324</v>
      </c>
      <c r="CT25" s="32">
        <v>24.5</v>
      </c>
      <c r="CU25" s="32">
        <v>24</v>
      </c>
      <c r="CW25" s="32">
        <v>98</v>
      </c>
      <c r="CY25" s="61">
        <f t="shared" si="5"/>
        <v>95.760422483423213</v>
      </c>
      <c r="DF25" s="80" t="s">
        <v>364</v>
      </c>
      <c r="DG25" s="59">
        <v>4.0999999999999996</v>
      </c>
      <c r="DH25" s="59">
        <v>4.7</v>
      </c>
      <c r="DI25" s="35" t="s">
        <v>179</v>
      </c>
    </row>
    <row r="26" spans="8:134" x14ac:dyDescent="0.2">
      <c r="N26" s="56" t="s">
        <v>365</v>
      </c>
      <c r="O26" s="56" t="s">
        <v>340</v>
      </c>
      <c r="P26" s="56" t="s">
        <v>277</v>
      </c>
      <c r="Q26" s="59">
        <v>8.0500000000000007</v>
      </c>
      <c r="R26" s="59">
        <v>4.4800000000000004</v>
      </c>
      <c r="S26" s="35" t="s">
        <v>134</v>
      </c>
      <c r="AA26" s="32" t="s">
        <v>136</v>
      </c>
      <c r="AB26" s="50" t="s">
        <v>330</v>
      </c>
      <c r="AC26" s="98" t="s">
        <v>202</v>
      </c>
      <c r="AD26" s="58" t="s">
        <v>228</v>
      </c>
      <c r="AE26" s="59">
        <v>7.68</v>
      </c>
      <c r="AF26" s="35" t="s">
        <v>134</v>
      </c>
      <c r="AG26" s="59">
        <v>4.37</v>
      </c>
      <c r="AH26" s="59">
        <v>20.3</v>
      </c>
      <c r="AI26" s="59">
        <v>0.38</v>
      </c>
      <c r="AJ26" s="35">
        <v>97.5</v>
      </c>
      <c r="AL26" s="112" t="s">
        <v>192</v>
      </c>
      <c r="AM26" s="35">
        <f t="shared" si="7"/>
        <v>15.98</v>
      </c>
      <c r="AN26" s="35">
        <f t="shared" si="8"/>
        <v>4.1900000000000004</v>
      </c>
      <c r="AP26" s="56" t="s">
        <v>355</v>
      </c>
      <c r="AQ26" s="59">
        <f t="shared" si="3"/>
        <v>20.3</v>
      </c>
      <c r="AR26" s="59">
        <f t="shared" si="4"/>
        <v>98</v>
      </c>
      <c r="AX26" s="32" t="s">
        <v>363</v>
      </c>
      <c r="AY26" s="32" t="s">
        <v>363</v>
      </c>
      <c r="AZ26" s="32" t="s">
        <v>363</v>
      </c>
      <c r="BG26" s="32" t="s">
        <v>363</v>
      </c>
      <c r="BH26" s="32" t="s">
        <v>363</v>
      </c>
      <c r="BJ26" s="32" t="s">
        <v>363</v>
      </c>
      <c r="BK26" s="32" t="s">
        <v>363</v>
      </c>
      <c r="BL26" s="32" t="s">
        <v>363</v>
      </c>
      <c r="BM26" s="32" t="s">
        <v>363</v>
      </c>
      <c r="BN26" s="32" t="s">
        <v>363</v>
      </c>
      <c r="BO26" s="32" t="s">
        <v>363</v>
      </c>
      <c r="BP26" s="32" t="s">
        <v>363</v>
      </c>
      <c r="BQ26" s="32" t="s">
        <v>363</v>
      </c>
      <c r="BR26" s="32" t="s">
        <v>363</v>
      </c>
      <c r="BS26" s="32" t="s">
        <v>363</v>
      </c>
      <c r="BT26" s="32" t="s">
        <v>363</v>
      </c>
      <c r="BU26" s="32" t="s">
        <v>363</v>
      </c>
      <c r="BV26" s="32" t="s">
        <v>366</v>
      </c>
      <c r="BW26" s="32" t="s">
        <v>366</v>
      </c>
      <c r="BX26" s="32" t="s">
        <v>367</v>
      </c>
      <c r="BY26" s="32" t="s">
        <v>367</v>
      </c>
      <c r="CS26" s="32" t="s">
        <v>331</v>
      </c>
      <c r="CT26" s="32">
        <v>24.5</v>
      </c>
      <c r="CU26" s="32">
        <v>24</v>
      </c>
      <c r="CW26" s="32">
        <v>98</v>
      </c>
      <c r="CY26" s="61">
        <f t="shared" si="5"/>
        <v>95.760422483423213</v>
      </c>
      <c r="DF26" s="80" t="s">
        <v>368</v>
      </c>
      <c r="DG26" s="59">
        <v>4.0999999999999996</v>
      </c>
      <c r="DH26" s="59">
        <v>4.0999999999999996</v>
      </c>
      <c r="DI26" s="35" t="s">
        <v>179</v>
      </c>
    </row>
    <row r="27" spans="8:134" x14ac:dyDescent="0.2">
      <c r="N27" s="56" t="s">
        <v>369</v>
      </c>
      <c r="O27" s="56" t="s">
        <v>345</v>
      </c>
      <c r="P27" s="56" t="s">
        <v>277</v>
      </c>
      <c r="Q27" s="59">
        <v>8.0500000000000007</v>
      </c>
      <c r="R27" s="59">
        <v>4.4800000000000004</v>
      </c>
      <c r="S27" s="35" t="s">
        <v>134</v>
      </c>
      <c r="AA27" s="32" t="s">
        <v>136</v>
      </c>
      <c r="AB27" s="50" t="s">
        <v>330</v>
      </c>
      <c r="AC27" s="98" t="s">
        <v>203</v>
      </c>
      <c r="AD27" s="58" t="s">
        <v>228</v>
      </c>
      <c r="AE27" s="59">
        <v>8.61</v>
      </c>
      <c r="AF27" s="35" t="s">
        <v>134</v>
      </c>
      <c r="AG27" s="59">
        <v>4.24</v>
      </c>
      <c r="AH27" s="59">
        <v>20.3</v>
      </c>
      <c r="AI27" s="59">
        <v>0.42</v>
      </c>
      <c r="AJ27" s="35">
        <v>97.5</v>
      </c>
      <c r="AK27" s="32" t="s">
        <v>370</v>
      </c>
      <c r="AL27" s="112" t="s">
        <v>193</v>
      </c>
      <c r="AM27" s="35">
        <f t="shared" si="7"/>
        <v>16.64</v>
      </c>
      <c r="AN27" s="35">
        <f t="shared" si="8"/>
        <v>4.0999999999999996</v>
      </c>
      <c r="AP27" s="56" t="s">
        <v>363</v>
      </c>
      <c r="AQ27" s="59">
        <f t="shared" si="3"/>
        <v>20.3</v>
      </c>
      <c r="AR27" s="59">
        <f t="shared" si="4"/>
        <v>98</v>
      </c>
      <c r="AX27" s="32" t="s">
        <v>371</v>
      </c>
      <c r="AY27" s="32" t="s">
        <v>371</v>
      </c>
      <c r="AZ27" s="32" t="s">
        <v>371</v>
      </c>
      <c r="BG27" s="32" t="s">
        <v>371</v>
      </c>
      <c r="BH27" s="32" t="s">
        <v>371</v>
      </c>
      <c r="BJ27" s="32" t="s">
        <v>371</v>
      </c>
      <c r="BK27" s="32" t="s">
        <v>371</v>
      </c>
      <c r="BL27" s="32" t="s">
        <v>371</v>
      </c>
      <c r="BM27" s="32" t="s">
        <v>371</v>
      </c>
      <c r="BN27" s="32" t="s">
        <v>371</v>
      </c>
      <c r="BO27" s="32" t="s">
        <v>371</v>
      </c>
      <c r="BP27" s="32" t="s">
        <v>371</v>
      </c>
      <c r="BQ27" s="32" t="s">
        <v>371</v>
      </c>
      <c r="BR27" s="32" t="s">
        <v>371</v>
      </c>
      <c r="BS27" s="32" t="s">
        <v>371</v>
      </c>
      <c r="BT27" s="32" t="s">
        <v>371</v>
      </c>
      <c r="BU27" s="32" t="s">
        <v>371</v>
      </c>
      <c r="BV27" s="32" t="s">
        <v>372</v>
      </c>
      <c r="BW27" s="32" t="s">
        <v>372</v>
      </c>
      <c r="BX27" s="32" t="s">
        <v>373</v>
      </c>
      <c r="BY27" s="32" t="s">
        <v>373</v>
      </c>
      <c r="CS27" s="32" t="s">
        <v>336</v>
      </c>
      <c r="CT27" s="32">
        <v>24.5</v>
      </c>
      <c r="CU27" s="32">
        <v>24</v>
      </c>
      <c r="CW27" s="32">
        <v>98</v>
      </c>
      <c r="CY27" s="61">
        <f t="shared" si="5"/>
        <v>95.760422483423213</v>
      </c>
      <c r="DF27" s="80" t="s">
        <v>374</v>
      </c>
      <c r="DG27" s="59">
        <v>4.5999999999999996</v>
      </c>
      <c r="DH27" s="59">
        <v>4.0999999999999996</v>
      </c>
      <c r="DI27" s="35" t="s">
        <v>179</v>
      </c>
    </row>
    <row r="28" spans="8:134" x14ac:dyDescent="0.2">
      <c r="N28" s="56" t="s">
        <v>195</v>
      </c>
      <c r="O28" s="56" t="s">
        <v>375</v>
      </c>
      <c r="P28" s="56" t="s">
        <v>376</v>
      </c>
      <c r="Q28" s="59">
        <v>9.6999999999999993</v>
      </c>
      <c r="R28" s="59">
        <v>4.24</v>
      </c>
      <c r="S28" s="35" t="s">
        <v>134</v>
      </c>
      <c r="AA28" s="32" t="s">
        <v>136</v>
      </c>
      <c r="AB28" s="35" t="s">
        <v>330</v>
      </c>
      <c r="AC28" s="103" t="s">
        <v>139</v>
      </c>
      <c r="AD28" s="56" t="s">
        <v>228</v>
      </c>
      <c r="AE28" s="59">
        <v>7.68</v>
      </c>
      <c r="AF28" s="35" t="s">
        <v>134</v>
      </c>
      <c r="AG28" s="59">
        <v>4.37</v>
      </c>
      <c r="AH28" s="59">
        <v>20.3</v>
      </c>
      <c r="AI28" s="59">
        <v>0.38</v>
      </c>
      <c r="AJ28" s="66">
        <v>97.5</v>
      </c>
      <c r="AL28" s="112" t="s">
        <v>194</v>
      </c>
      <c r="AM28" s="35">
        <f t="shared" si="7"/>
        <v>16.88</v>
      </c>
      <c r="AN28" s="35">
        <f t="shared" si="8"/>
        <v>4.1100000000000003</v>
      </c>
      <c r="AP28" s="56" t="s">
        <v>371</v>
      </c>
      <c r="AQ28" s="59">
        <f t="shared" si="3"/>
        <v>22.7</v>
      </c>
      <c r="AR28" s="59">
        <f t="shared" si="4"/>
        <v>98.1</v>
      </c>
      <c r="AX28" s="32" t="s">
        <v>377</v>
      </c>
      <c r="AY28" s="32" t="s">
        <v>377</v>
      </c>
      <c r="AZ28" s="32" t="s">
        <v>377</v>
      </c>
      <c r="BG28" s="32" t="s">
        <v>377</v>
      </c>
      <c r="BH28" s="32" t="s">
        <v>377</v>
      </c>
      <c r="BJ28" s="32" t="s">
        <v>377</v>
      </c>
      <c r="BK28" s="32" t="s">
        <v>377</v>
      </c>
      <c r="BL28" s="32" t="s">
        <v>377</v>
      </c>
      <c r="BM28" s="32" t="s">
        <v>377</v>
      </c>
      <c r="BN28" s="32" t="s">
        <v>377</v>
      </c>
      <c r="BO28" s="32" t="s">
        <v>377</v>
      </c>
      <c r="BP28" s="32" t="s">
        <v>377</v>
      </c>
      <c r="BQ28" s="32" t="s">
        <v>377</v>
      </c>
      <c r="BR28" s="32" t="s">
        <v>377</v>
      </c>
      <c r="BS28" s="32" t="s">
        <v>377</v>
      </c>
      <c r="BT28" s="32" t="s">
        <v>377</v>
      </c>
      <c r="BU28" s="32" t="s">
        <v>377</v>
      </c>
      <c r="BV28" s="32" t="s">
        <v>378</v>
      </c>
      <c r="BW28" s="32" t="s">
        <v>378</v>
      </c>
      <c r="BX28" s="32" t="s">
        <v>379</v>
      </c>
      <c r="BY28" s="32" t="s">
        <v>379</v>
      </c>
      <c r="CS28" s="32" t="s">
        <v>380</v>
      </c>
      <c r="CT28" s="32">
        <v>16</v>
      </c>
      <c r="CU28" s="32">
        <v>15.3</v>
      </c>
      <c r="CW28" s="32">
        <v>97.9</v>
      </c>
      <c r="CY28" s="61">
        <f t="shared" si="5"/>
        <v>95.369382861635202</v>
      </c>
      <c r="DF28" s="80" t="s">
        <v>381</v>
      </c>
      <c r="DG28" s="59">
        <v>5.5</v>
      </c>
      <c r="DH28" s="59">
        <v>3.8</v>
      </c>
      <c r="DI28" s="35" t="s">
        <v>179</v>
      </c>
    </row>
    <row r="29" spans="8:134" x14ac:dyDescent="0.2">
      <c r="N29" s="56" t="s">
        <v>24</v>
      </c>
      <c r="O29" s="56" t="s">
        <v>382</v>
      </c>
      <c r="P29" s="56" t="s">
        <v>376</v>
      </c>
      <c r="Q29" s="59">
        <v>9.6</v>
      </c>
      <c r="R29" s="59">
        <v>4.2699999999999996</v>
      </c>
      <c r="S29" s="35" t="s">
        <v>134</v>
      </c>
      <c r="AA29" s="32" t="s">
        <v>136</v>
      </c>
      <c r="AB29" s="35" t="s">
        <v>330</v>
      </c>
      <c r="AC29" s="103" t="s">
        <v>186</v>
      </c>
      <c r="AD29" s="56" t="s">
        <v>228</v>
      </c>
      <c r="AE29" s="59">
        <v>8.61</v>
      </c>
      <c r="AF29" s="35" t="s">
        <v>134</v>
      </c>
      <c r="AG29" s="59">
        <v>4.24</v>
      </c>
      <c r="AH29" s="59">
        <v>20.3</v>
      </c>
      <c r="AI29" s="59">
        <v>0.42</v>
      </c>
      <c r="AJ29" s="66">
        <v>97.5</v>
      </c>
      <c r="AL29" s="112" t="s">
        <v>196</v>
      </c>
      <c r="AM29" s="35">
        <f t="shared" si="7"/>
        <v>14.09</v>
      </c>
      <c r="AN29" s="35">
        <f t="shared" si="8"/>
        <v>4.29</v>
      </c>
      <c r="AP29" s="56" t="s">
        <v>377</v>
      </c>
      <c r="AQ29" s="59">
        <f t="shared" si="3"/>
        <v>22.8</v>
      </c>
      <c r="AR29" s="59">
        <f t="shared" si="4"/>
        <v>97.3</v>
      </c>
      <c r="AX29" s="32" t="s">
        <v>383</v>
      </c>
      <c r="AY29" s="32" t="s">
        <v>383</v>
      </c>
      <c r="AZ29" s="32" t="s">
        <v>383</v>
      </c>
      <c r="BG29" s="32" t="s">
        <v>383</v>
      </c>
      <c r="BH29" s="32" t="s">
        <v>383</v>
      </c>
      <c r="BJ29" s="32" t="s">
        <v>383</v>
      </c>
      <c r="BK29" s="32" t="s">
        <v>383</v>
      </c>
      <c r="BL29" s="32" t="s">
        <v>383</v>
      </c>
      <c r="BM29" s="32" t="s">
        <v>383</v>
      </c>
      <c r="BN29" s="32" t="s">
        <v>383</v>
      </c>
      <c r="BO29" s="32" t="s">
        <v>383</v>
      </c>
      <c r="BP29" s="32" t="s">
        <v>383</v>
      </c>
      <c r="BQ29" s="32" t="s">
        <v>383</v>
      </c>
      <c r="BR29" s="32" t="s">
        <v>383</v>
      </c>
      <c r="BS29" s="32" t="s">
        <v>383</v>
      </c>
      <c r="BT29" s="32" t="s">
        <v>383</v>
      </c>
      <c r="BU29" s="32" t="s">
        <v>383</v>
      </c>
      <c r="BV29" s="32" t="s">
        <v>367</v>
      </c>
      <c r="BW29" s="32" t="s">
        <v>367</v>
      </c>
      <c r="BX29" s="32" t="s">
        <v>384</v>
      </c>
      <c r="BY29" s="32" t="s">
        <v>384</v>
      </c>
      <c r="CS29" s="32" t="s">
        <v>385</v>
      </c>
      <c r="CT29" s="32">
        <v>34.799999999999997</v>
      </c>
      <c r="CU29" s="32">
        <v>34.1</v>
      </c>
      <c r="CW29" s="32">
        <v>97.9</v>
      </c>
      <c r="CY29" s="61">
        <f t="shared" si="5"/>
        <v>96.065508757985</v>
      </c>
      <c r="DF29" s="80" t="s">
        <v>386</v>
      </c>
      <c r="DG29" s="59">
        <v>2.93</v>
      </c>
      <c r="DH29" s="59">
        <v>4.21</v>
      </c>
      <c r="DI29" s="35" t="s">
        <v>179</v>
      </c>
    </row>
    <row r="30" spans="8:134" x14ac:dyDescent="0.2">
      <c r="N30" s="56" t="s">
        <v>387</v>
      </c>
      <c r="O30" s="56" t="s">
        <v>375</v>
      </c>
      <c r="P30" s="56" t="s">
        <v>388</v>
      </c>
      <c r="Q30" s="59">
        <v>9.6999999999999993</v>
      </c>
      <c r="R30" s="59">
        <v>4.24</v>
      </c>
      <c r="S30" s="35" t="s">
        <v>134</v>
      </c>
      <c r="AA30" s="32" t="s">
        <v>136</v>
      </c>
      <c r="AB30" s="35" t="s">
        <v>330</v>
      </c>
      <c r="AC30" s="103" t="s">
        <v>188</v>
      </c>
      <c r="AD30" s="56" t="s">
        <v>228</v>
      </c>
      <c r="AE30" s="59">
        <v>8.8699999999999992</v>
      </c>
      <c r="AF30" s="35" t="s">
        <v>134</v>
      </c>
      <c r="AG30" s="59">
        <v>4.24</v>
      </c>
      <c r="AH30" s="59">
        <v>20.3</v>
      </c>
      <c r="AI30" s="59">
        <v>0.44</v>
      </c>
      <c r="AJ30" s="66">
        <v>97.5</v>
      </c>
      <c r="AL30" s="112" t="s">
        <v>182</v>
      </c>
      <c r="AM30" s="35">
        <f t="shared" si="7"/>
        <v>4.26</v>
      </c>
      <c r="AN30" s="35">
        <f t="shared" si="8"/>
        <v>4.41</v>
      </c>
      <c r="AP30" s="56" t="s">
        <v>383</v>
      </c>
      <c r="AQ30" s="59">
        <f t="shared" si="3"/>
        <v>22.4</v>
      </c>
      <c r="AR30" s="59">
        <f t="shared" si="4"/>
        <v>97.5</v>
      </c>
      <c r="AX30" s="32" t="s">
        <v>389</v>
      </c>
      <c r="AY30" s="32" t="s">
        <v>389</v>
      </c>
      <c r="AZ30" s="32" t="s">
        <v>389</v>
      </c>
      <c r="BG30" s="32" t="s">
        <v>389</v>
      </c>
      <c r="BH30" s="32" t="s">
        <v>389</v>
      </c>
      <c r="BJ30" s="32" t="s">
        <v>389</v>
      </c>
      <c r="BK30" s="32" t="s">
        <v>389</v>
      </c>
      <c r="BL30" s="32" t="s">
        <v>389</v>
      </c>
      <c r="BM30" s="32" t="s">
        <v>389</v>
      </c>
      <c r="BN30" s="32" t="s">
        <v>389</v>
      </c>
      <c r="BO30" s="32" t="s">
        <v>389</v>
      </c>
      <c r="BP30" s="32" t="s">
        <v>389</v>
      </c>
      <c r="BQ30" s="32" t="s">
        <v>389</v>
      </c>
      <c r="BR30" s="32" t="s">
        <v>389</v>
      </c>
      <c r="BS30" s="32" t="s">
        <v>389</v>
      </c>
      <c r="BT30" s="32" t="s">
        <v>389</v>
      </c>
      <c r="BU30" s="32" t="s">
        <v>389</v>
      </c>
      <c r="BV30" s="32" t="s">
        <v>373</v>
      </c>
      <c r="BW30" s="32" t="s">
        <v>373</v>
      </c>
      <c r="BX30" s="32" t="s">
        <v>390</v>
      </c>
      <c r="BY30" s="32" t="s">
        <v>390</v>
      </c>
      <c r="CS30" s="32" t="s">
        <v>391</v>
      </c>
      <c r="CT30" s="32">
        <v>16</v>
      </c>
      <c r="CU30" s="32">
        <v>15.3</v>
      </c>
      <c r="CW30" s="32">
        <v>97.9</v>
      </c>
      <c r="CY30" s="61">
        <f t="shared" si="5"/>
        <v>95.369382861635202</v>
      </c>
      <c r="DF30" s="80" t="s">
        <v>392</v>
      </c>
      <c r="DG30" s="59">
        <v>3.81</v>
      </c>
      <c r="DH30" s="59">
        <v>3.81</v>
      </c>
      <c r="DI30" s="35" t="s">
        <v>179</v>
      </c>
    </row>
    <row r="31" spans="8:134" x14ac:dyDescent="0.2">
      <c r="N31" s="56" t="s">
        <v>393</v>
      </c>
      <c r="O31" s="56" t="s">
        <v>382</v>
      </c>
      <c r="P31" s="56" t="s">
        <v>388</v>
      </c>
      <c r="Q31" s="59">
        <v>9.6</v>
      </c>
      <c r="R31" s="59">
        <v>4.2699999999999996</v>
      </c>
      <c r="S31" s="35" t="s">
        <v>134</v>
      </c>
      <c r="AA31" s="32" t="s">
        <v>136</v>
      </c>
      <c r="AB31" s="35" t="s">
        <v>330</v>
      </c>
      <c r="AC31" s="103" t="s">
        <v>199</v>
      </c>
      <c r="AD31" s="56" t="s">
        <v>240</v>
      </c>
      <c r="AE31" s="59">
        <v>4.26</v>
      </c>
      <c r="AF31" s="35" t="s">
        <v>134</v>
      </c>
      <c r="AG31" s="59">
        <v>4.41</v>
      </c>
      <c r="AH31" s="59">
        <v>20.3</v>
      </c>
      <c r="AI31" s="59">
        <v>0.21</v>
      </c>
      <c r="AJ31" s="66">
        <v>97.5</v>
      </c>
      <c r="AL31" s="112" t="s">
        <v>197</v>
      </c>
      <c r="AM31" s="35">
        <f t="shared" si="7"/>
        <v>5.65</v>
      </c>
      <c r="AN31" s="35">
        <f t="shared" si="8"/>
        <v>4.22</v>
      </c>
      <c r="AP31" s="56" t="s">
        <v>389</v>
      </c>
      <c r="AQ31" s="59">
        <f t="shared" si="3"/>
        <v>22.4</v>
      </c>
      <c r="AR31" s="59">
        <f t="shared" si="4"/>
        <v>97.5</v>
      </c>
      <c r="AX31" s="32" t="s">
        <v>394</v>
      </c>
      <c r="AY31" s="32" t="s">
        <v>394</v>
      </c>
      <c r="AZ31" s="32" t="s">
        <v>394</v>
      </c>
      <c r="BG31" s="32" t="s">
        <v>394</v>
      </c>
      <c r="BH31" s="32" t="s">
        <v>394</v>
      </c>
      <c r="BJ31" s="32" t="s">
        <v>394</v>
      </c>
      <c r="BK31" s="32" t="s">
        <v>394</v>
      </c>
      <c r="BL31" s="32" t="s">
        <v>394</v>
      </c>
      <c r="BM31" s="32" t="s">
        <v>394</v>
      </c>
      <c r="BN31" s="32" t="s">
        <v>394</v>
      </c>
      <c r="BO31" s="32" t="s">
        <v>394</v>
      </c>
      <c r="BP31" s="32" t="s">
        <v>394</v>
      </c>
      <c r="BQ31" s="32" t="s">
        <v>394</v>
      </c>
      <c r="BR31" s="32" t="s">
        <v>394</v>
      </c>
      <c r="BS31" s="32" t="s">
        <v>394</v>
      </c>
      <c r="BT31" s="32" t="s">
        <v>394</v>
      </c>
      <c r="BU31" s="32" t="s">
        <v>394</v>
      </c>
      <c r="BV31" s="32" t="s">
        <v>379</v>
      </c>
      <c r="BW31" s="32" t="s">
        <v>379</v>
      </c>
      <c r="BX31" s="32" t="s">
        <v>229</v>
      </c>
      <c r="BY31" s="32" t="s">
        <v>229</v>
      </c>
      <c r="CS31" s="32" t="s">
        <v>395</v>
      </c>
      <c r="CT31" s="32">
        <v>30.9</v>
      </c>
      <c r="CU31" s="32">
        <v>30.1</v>
      </c>
      <c r="CW31" s="32">
        <v>97.9</v>
      </c>
      <c r="CY31" s="61">
        <f t="shared" si="5"/>
        <v>95.957132991187692</v>
      </c>
      <c r="DF31" s="80" t="s">
        <v>396</v>
      </c>
      <c r="DG31" s="59">
        <v>3</v>
      </c>
      <c r="DH31" s="59">
        <v>3.73</v>
      </c>
      <c r="DI31" s="35" t="s">
        <v>179</v>
      </c>
    </row>
    <row r="32" spans="8:134" x14ac:dyDescent="0.2">
      <c r="N32" s="56" t="s">
        <v>397</v>
      </c>
      <c r="O32" s="56" t="s">
        <v>375</v>
      </c>
      <c r="P32" s="56" t="s">
        <v>398</v>
      </c>
      <c r="Q32" s="59">
        <v>9.6999999999999993</v>
      </c>
      <c r="R32" s="59">
        <v>4.24</v>
      </c>
      <c r="S32" s="35" t="s">
        <v>134</v>
      </c>
      <c r="AA32" s="32" t="s">
        <v>136</v>
      </c>
      <c r="AB32" s="35" t="s">
        <v>330</v>
      </c>
      <c r="AC32" s="103" t="s">
        <v>200</v>
      </c>
      <c r="AD32" s="56" t="s">
        <v>240</v>
      </c>
      <c r="AE32" s="59">
        <v>5.65</v>
      </c>
      <c r="AF32" s="35" t="s">
        <v>134</v>
      </c>
      <c r="AG32" s="59">
        <v>4.22</v>
      </c>
      <c r="AH32" s="59">
        <v>20.3</v>
      </c>
      <c r="AI32" s="59">
        <v>0.28000000000000003</v>
      </c>
      <c r="AJ32" s="66">
        <v>97.5</v>
      </c>
      <c r="AL32" s="112" t="s">
        <v>198</v>
      </c>
      <c r="AM32" s="35">
        <f t="shared" si="7"/>
        <v>8.0500000000000007</v>
      </c>
      <c r="AN32" s="35">
        <f t="shared" si="8"/>
        <v>4.4800000000000004</v>
      </c>
      <c r="AP32" s="56" t="s">
        <v>394</v>
      </c>
      <c r="AQ32" s="59">
        <f t="shared" si="3"/>
        <v>22.4</v>
      </c>
      <c r="AR32" s="59">
        <f t="shared" si="4"/>
        <v>97.5</v>
      </c>
      <c r="AX32" s="32" t="s">
        <v>399</v>
      </c>
      <c r="AY32" s="32" t="s">
        <v>399</v>
      </c>
      <c r="AZ32" s="32" t="s">
        <v>399</v>
      </c>
      <c r="BG32" s="32" t="s">
        <v>399</v>
      </c>
      <c r="BH32" s="32" t="s">
        <v>399</v>
      </c>
      <c r="BJ32" s="32" t="s">
        <v>399</v>
      </c>
      <c r="BK32" s="32" t="s">
        <v>399</v>
      </c>
      <c r="BL32" s="32" t="s">
        <v>399</v>
      </c>
      <c r="BM32" s="32" t="s">
        <v>399</v>
      </c>
      <c r="BN32" s="32" t="s">
        <v>399</v>
      </c>
      <c r="BO32" s="32" t="s">
        <v>399</v>
      </c>
      <c r="BP32" s="32" t="s">
        <v>399</v>
      </c>
      <c r="BQ32" s="32" t="s">
        <v>399</v>
      </c>
      <c r="BR32" s="32" t="s">
        <v>399</v>
      </c>
      <c r="BS32" s="32" t="s">
        <v>399</v>
      </c>
      <c r="BT32" s="32" t="s">
        <v>399</v>
      </c>
      <c r="BU32" s="32" t="s">
        <v>399</v>
      </c>
      <c r="BV32" s="32" t="s">
        <v>384</v>
      </c>
      <c r="BW32" s="32" t="s">
        <v>384</v>
      </c>
      <c r="BX32" s="32" t="s">
        <v>241</v>
      </c>
      <c r="BY32" s="32" t="s">
        <v>241</v>
      </c>
      <c r="CS32" s="32" t="s">
        <v>400</v>
      </c>
      <c r="CT32" s="32">
        <v>23</v>
      </c>
      <c r="CU32" s="32">
        <v>22.4</v>
      </c>
      <c r="CW32" s="32">
        <v>97.5</v>
      </c>
      <c r="CY32" s="61">
        <f t="shared" si="5"/>
        <v>95.700496036668326</v>
      </c>
      <c r="DF32" s="80" t="s">
        <v>401</v>
      </c>
      <c r="DG32" s="59">
        <v>3.8</v>
      </c>
      <c r="DH32" s="59">
        <v>3.75</v>
      </c>
      <c r="DI32" s="35" t="s">
        <v>179</v>
      </c>
    </row>
    <row r="33" spans="14:113" x14ac:dyDescent="0.2">
      <c r="N33" s="56" t="s">
        <v>402</v>
      </c>
      <c r="O33" s="56" t="s">
        <v>382</v>
      </c>
      <c r="P33" s="56" t="s">
        <v>398</v>
      </c>
      <c r="Q33" s="59">
        <v>9.6</v>
      </c>
      <c r="R33" s="59">
        <v>4.2699999999999996</v>
      </c>
      <c r="S33" s="35" t="s">
        <v>134</v>
      </c>
      <c r="AA33" s="32" t="s">
        <v>136</v>
      </c>
      <c r="AB33" s="35" t="s">
        <v>330</v>
      </c>
      <c r="AC33" s="103" t="s">
        <v>201</v>
      </c>
      <c r="AD33" s="56" t="s">
        <v>240</v>
      </c>
      <c r="AE33" s="59">
        <v>8.0500000000000007</v>
      </c>
      <c r="AF33" s="35" t="s">
        <v>134</v>
      </c>
      <c r="AG33" s="59">
        <v>4.4800000000000004</v>
      </c>
      <c r="AH33" s="59">
        <v>20.3</v>
      </c>
      <c r="AI33" s="59">
        <v>0.4</v>
      </c>
      <c r="AJ33" s="66">
        <v>97.5</v>
      </c>
      <c r="AL33" s="112" t="s">
        <v>207</v>
      </c>
      <c r="AM33" s="35">
        <f t="shared" si="7"/>
        <v>8.92</v>
      </c>
      <c r="AN33" s="35">
        <f t="shared" si="8"/>
        <v>4.6900000000000004</v>
      </c>
      <c r="AP33" s="56" t="s">
        <v>399</v>
      </c>
      <c r="AQ33" s="59">
        <f t="shared" si="3"/>
        <v>22.4</v>
      </c>
      <c r="AR33" s="59">
        <f t="shared" si="4"/>
        <v>97.5</v>
      </c>
      <c r="AX33" s="32" t="s">
        <v>403</v>
      </c>
      <c r="AY33" s="32" t="s">
        <v>403</v>
      </c>
      <c r="AZ33" s="32" t="s">
        <v>403</v>
      </c>
      <c r="BG33" s="32" t="s">
        <v>403</v>
      </c>
      <c r="BH33" s="32" t="s">
        <v>403</v>
      </c>
      <c r="BJ33" s="32" t="s">
        <v>403</v>
      </c>
      <c r="BK33" s="32" t="s">
        <v>403</v>
      </c>
      <c r="BL33" s="32" t="s">
        <v>403</v>
      </c>
      <c r="BM33" s="32" t="s">
        <v>403</v>
      </c>
      <c r="BN33" s="32" t="s">
        <v>403</v>
      </c>
      <c r="BO33" s="32" t="s">
        <v>403</v>
      </c>
      <c r="BP33" s="32" t="s">
        <v>403</v>
      </c>
      <c r="BQ33" s="32" t="s">
        <v>403</v>
      </c>
      <c r="BR33" s="32" t="s">
        <v>403</v>
      </c>
      <c r="BS33" s="32" t="s">
        <v>403</v>
      </c>
      <c r="BT33" s="32" t="s">
        <v>403</v>
      </c>
      <c r="BU33" s="32" t="s">
        <v>403</v>
      </c>
      <c r="BV33" s="32" t="s">
        <v>390</v>
      </c>
      <c r="BW33" s="32" t="s">
        <v>390</v>
      </c>
      <c r="BX33" s="32" t="s">
        <v>404</v>
      </c>
      <c r="BY33" s="32" t="s">
        <v>404</v>
      </c>
      <c r="CS33" s="32" t="s">
        <v>389</v>
      </c>
      <c r="CT33" s="32">
        <v>23</v>
      </c>
      <c r="CU33" s="32">
        <v>22.4</v>
      </c>
      <c r="CW33" s="32">
        <v>97.5</v>
      </c>
      <c r="CY33" s="61">
        <f t="shared" si="5"/>
        <v>95.700496036668326</v>
      </c>
      <c r="DF33" s="80" t="s">
        <v>405</v>
      </c>
      <c r="DG33" s="59">
        <v>5.2</v>
      </c>
      <c r="DH33" s="59">
        <v>3.71</v>
      </c>
      <c r="DI33" s="35" t="s">
        <v>179</v>
      </c>
    </row>
    <row r="34" spans="14:113" x14ac:dyDescent="0.2">
      <c r="N34" s="56" t="s">
        <v>406</v>
      </c>
      <c r="O34" s="56" t="s">
        <v>375</v>
      </c>
      <c r="P34" s="56" t="s">
        <v>407</v>
      </c>
      <c r="Q34" s="59">
        <v>9.6999999999999993</v>
      </c>
      <c r="R34" s="59">
        <v>4.24</v>
      </c>
      <c r="S34" s="35" t="s">
        <v>134</v>
      </c>
      <c r="AA34" s="32" t="s">
        <v>136</v>
      </c>
      <c r="AB34" s="35" t="s">
        <v>330</v>
      </c>
      <c r="AC34" s="103" t="s">
        <v>182</v>
      </c>
      <c r="AD34" s="56" t="s">
        <v>240</v>
      </c>
      <c r="AE34" s="59">
        <v>4.26</v>
      </c>
      <c r="AF34" s="35" t="s">
        <v>134</v>
      </c>
      <c r="AG34" s="59">
        <v>4.41</v>
      </c>
      <c r="AH34" s="59">
        <v>20.3</v>
      </c>
      <c r="AI34" s="59">
        <v>0.21</v>
      </c>
      <c r="AJ34" s="66">
        <v>97.5</v>
      </c>
      <c r="AL34" s="112" t="s">
        <v>209</v>
      </c>
      <c r="AM34" s="35">
        <f t="shared" si="7"/>
        <v>10</v>
      </c>
      <c r="AN34" s="35">
        <f t="shared" si="8"/>
        <v>4.95</v>
      </c>
      <c r="AP34" s="56" t="s">
        <v>403</v>
      </c>
      <c r="AQ34" s="59">
        <f t="shared" si="3"/>
        <v>22.4</v>
      </c>
      <c r="AR34" s="59">
        <f t="shared" si="4"/>
        <v>97.5</v>
      </c>
      <c r="AX34" s="32" t="s">
        <v>408</v>
      </c>
      <c r="AY34" s="32" t="s">
        <v>408</v>
      </c>
      <c r="AZ34" s="32" t="s">
        <v>408</v>
      </c>
      <c r="BG34" s="32" t="s">
        <v>408</v>
      </c>
      <c r="BH34" s="32" t="s">
        <v>408</v>
      </c>
      <c r="BJ34" s="32" t="s">
        <v>408</v>
      </c>
      <c r="BK34" s="32" t="s">
        <v>408</v>
      </c>
      <c r="BL34" s="32" t="s">
        <v>408</v>
      </c>
      <c r="BM34" s="32" t="s">
        <v>408</v>
      </c>
      <c r="BN34" s="32" t="s">
        <v>408</v>
      </c>
      <c r="BO34" s="32" t="s">
        <v>408</v>
      </c>
      <c r="BP34" s="32" t="s">
        <v>408</v>
      </c>
      <c r="BQ34" s="32" t="s">
        <v>408</v>
      </c>
      <c r="BR34" s="32" t="s">
        <v>408</v>
      </c>
      <c r="BS34" s="32" t="s">
        <v>408</v>
      </c>
      <c r="BT34" s="32" t="s">
        <v>408</v>
      </c>
      <c r="BU34" s="32" t="s">
        <v>408</v>
      </c>
      <c r="BV34" s="32" t="s">
        <v>229</v>
      </c>
      <c r="BW34" s="32" t="s">
        <v>229</v>
      </c>
      <c r="BX34" s="32" t="s">
        <v>258</v>
      </c>
      <c r="BY34" s="32" t="s">
        <v>258</v>
      </c>
      <c r="CS34" s="32" t="s">
        <v>403</v>
      </c>
      <c r="CT34" s="32">
        <v>23</v>
      </c>
      <c r="CU34" s="32">
        <v>22.4</v>
      </c>
      <c r="CW34" s="32">
        <v>97.5</v>
      </c>
      <c r="CY34" s="61">
        <f t="shared" si="5"/>
        <v>95.700496036668326</v>
      </c>
      <c r="DF34" s="80" t="s">
        <v>409</v>
      </c>
      <c r="DG34" s="59">
        <v>5.6</v>
      </c>
      <c r="DH34" s="59">
        <v>3.71</v>
      </c>
      <c r="DI34" s="35" t="s">
        <v>179</v>
      </c>
    </row>
    <row r="35" spans="14:113" x14ac:dyDescent="0.2">
      <c r="N35" s="56" t="s">
        <v>410</v>
      </c>
      <c r="O35" s="56" t="s">
        <v>382</v>
      </c>
      <c r="P35" s="56" t="s">
        <v>407</v>
      </c>
      <c r="Q35" s="59">
        <v>9.6</v>
      </c>
      <c r="R35" s="59">
        <v>4.2699999999999996</v>
      </c>
      <c r="S35" s="35" t="s">
        <v>134</v>
      </c>
      <c r="AA35" s="32" t="s">
        <v>136</v>
      </c>
      <c r="AB35" s="35" t="s">
        <v>330</v>
      </c>
      <c r="AC35" s="103" t="s">
        <v>197</v>
      </c>
      <c r="AD35" s="56" t="s">
        <v>240</v>
      </c>
      <c r="AE35" s="59">
        <v>5.65</v>
      </c>
      <c r="AF35" s="35" t="s">
        <v>134</v>
      </c>
      <c r="AG35" s="59">
        <v>4.22</v>
      </c>
      <c r="AH35" s="59">
        <v>20.3</v>
      </c>
      <c r="AI35" s="59">
        <v>0.28000000000000003</v>
      </c>
      <c r="AJ35" s="66">
        <v>97.5</v>
      </c>
      <c r="AL35" s="112" t="s">
        <v>210</v>
      </c>
      <c r="AM35" s="35">
        <f>VLOOKUP(AL35,$AC$4:$AF$908,3,FALSE)</f>
        <v>12.1</v>
      </c>
      <c r="AN35" s="35">
        <f t="shared" si="8"/>
        <v>4.95</v>
      </c>
      <c r="AP35" s="56" t="s">
        <v>408</v>
      </c>
      <c r="AQ35" s="59">
        <f t="shared" si="3"/>
        <v>22.4</v>
      </c>
      <c r="AR35" s="59">
        <f t="shared" si="4"/>
        <v>97.5</v>
      </c>
      <c r="AX35" s="32" t="s">
        <v>411</v>
      </c>
      <c r="AY35" s="32" t="s">
        <v>411</v>
      </c>
      <c r="AZ35" s="32" t="s">
        <v>411</v>
      </c>
      <c r="BG35" s="32" t="s">
        <v>411</v>
      </c>
      <c r="BH35" s="32" t="s">
        <v>411</v>
      </c>
      <c r="BJ35" s="32" t="s">
        <v>411</v>
      </c>
      <c r="BK35" s="32" t="s">
        <v>411</v>
      </c>
      <c r="BL35" s="32" t="s">
        <v>411</v>
      </c>
      <c r="BM35" s="32" t="s">
        <v>411</v>
      </c>
      <c r="BN35" s="32" t="s">
        <v>411</v>
      </c>
      <c r="BO35" s="32" t="s">
        <v>411</v>
      </c>
      <c r="BP35" s="32" t="s">
        <v>411</v>
      </c>
      <c r="BQ35" s="32" t="s">
        <v>411</v>
      </c>
      <c r="BR35" s="32" t="s">
        <v>411</v>
      </c>
      <c r="BS35" s="32" t="s">
        <v>411</v>
      </c>
      <c r="BT35" s="32" t="s">
        <v>411</v>
      </c>
      <c r="BU35" s="32" t="s">
        <v>411</v>
      </c>
      <c r="BV35" s="32" t="s">
        <v>241</v>
      </c>
      <c r="BW35" s="32" t="s">
        <v>241</v>
      </c>
      <c r="BX35" s="32" t="s">
        <v>412</v>
      </c>
      <c r="BY35" s="32" t="s">
        <v>412</v>
      </c>
      <c r="CS35" s="32" t="s">
        <v>394</v>
      </c>
      <c r="CT35" s="32">
        <v>23</v>
      </c>
      <c r="CU35" s="32">
        <v>22.4</v>
      </c>
      <c r="CW35" s="32">
        <v>97.5</v>
      </c>
      <c r="CY35" s="61">
        <f t="shared" si="5"/>
        <v>95.700496036668326</v>
      </c>
      <c r="DF35" s="80" t="s">
        <v>413</v>
      </c>
      <c r="DG35" s="59">
        <v>5.6</v>
      </c>
      <c r="DH35" s="59">
        <v>3.71</v>
      </c>
      <c r="DI35" s="35" t="s">
        <v>179</v>
      </c>
    </row>
    <row r="36" spans="14:113" x14ac:dyDescent="0.2">
      <c r="N36" s="56" t="s">
        <v>196</v>
      </c>
      <c r="O36" s="56" t="s">
        <v>414</v>
      </c>
      <c r="P36" s="56" t="s">
        <v>376</v>
      </c>
      <c r="Q36" s="59">
        <v>14.09</v>
      </c>
      <c r="R36" s="59">
        <v>4.29</v>
      </c>
      <c r="S36" s="35" t="s">
        <v>134</v>
      </c>
      <c r="AA36" s="32" t="s">
        <v>136</v>
      </c>
      <c r="AB36" s="35" t="s">
        <v>330</v>
      </c>
      <c r="AC36" s="103" t="s">
        <v>198</v>
      </c>
      <c r="AD36" s="56" t="s">
        <v>240</v>
      </c>
      <c r="AE36" s="59">
        <v>8.0500000000000007</v>
      </c>
      <c r="AF36" s="35" t="s">
        <v>134</v>
      </c>
      <c r="AG36" s="59">
        <v>4.4800000000000004</v>
      </c>
      <c r="AH36" s="59">
        <v>20.3</v>
      </c>
      <c r="AI36" s="59">
        <v>0.4</v>
      </c>
      <c r="AJ36" s="66">
        <v>97.5</v>
      </c>
      <c r="AL36" s="112" t="s">
        <v>211</v>
      </c>
      <c r="AM36" s="35">
        <f t="shared" si="7"/>
        <v>12.1</v>
      </c>
      <c r="AN36" s="35">
        <f t="shared" si="8"/>
        <v>4.95</v>
      </c>
      <c r="AP36" s="56" t="s">
        <v>411</v>
      </c>
      <c r="AQ36" s="59">
        <f t="shared" si="3"/>
        <v>22.4</v>
      </c>
      <c r="AR36" s="59">
        <f t="shared" si="4"/>
        <v>97.5</v>
      </c>
      <c r="AX36" s="32" t="s">
        <v>367</v>
      </c>
      <c r="AY36" s="32" t="s">
        <v>367</v>
      </c>
      <c r="AZ36" s="32" t="s">
        <v>367</v>
      </c>
      <c r="BG36" s="32" t="s">
        <v>367</v>
      </c>
      <c r="BH36" s="32" t="s">
        <v>367</v>
      </c>
      <c r="BJ36" s="32" t="s">
        <v>415</v>
      </c>
      <c r="BK36" s="32" t="s">
        <v>415</v>
      </c>
      <c r="BL36" s="32" t="s">
        <v>367</v>
      </c>
      <c r="BM36" s="32" t="s">
        <v>415</v>
      </c>
      <c r="BN36" s="32" t="s">
        <v>415</v>
      </c>
      <c r="BO36" s="32" t="s">
        <v>367</v>
      </c>
      <c r="BP36" s="32" t="s">
        <v>367</v>
      </c>
      <c r="BQ36" s="32" t="s">
        <v>367</v>
      </c>
      <c r="BR36" s="32" t="s">
        <v>367</v>
      </c>
      <c r="BS36" s="32" t="s">
        <v>367</v>
      </c>
      <c r="BT36" s="32" t="s">
        <v>367</v>
      </c>
      <c r="BU36" s="32" t="s">
        <v>367</v>
      </c>
      <c r="BV36" s="32" t="s">
        <v>404</v>
      </c>
      <c r="BW36" s="32" t="s">
        <v>404</v>
      </c>
      <c r="BX36" s="32" t="s">
        <v>416</v>
      </c>
      <c r="BY36" s="32" t="s">
        <v>416</v>
      </c>
      <c r="CS36" s="32" t="s">
        <v>411</v>
      </c>
      <c r="CT36" s="32">
        <v>23</v>
      </c>
      <c r="CU36" s="32">
        <v>22.4</v>
      </c>
      <c r="CW36" s="32">
        <v>97.5</v>
      </c>
      <c r="CY36" s="61">
        <f t="shared" si="5"/>
        <v>95.700496036668326</v>
      </c>
      <c r="DF36" s="80" t="s">
        <v>417</v>
      </c>
      <c r="DG36" s="59">
        <v>5.6</v>
      </c>
      <c r="DH36" s="59">
        <v>3.71</v>
      </c>
      <c r="DI36" s="35" t="s">
        <v>179</v>
      </c>
    </row>
    <row r="37" spans="14:113" x14ac:dyDescent="0.2">
      <c r="N37" s="56" t="s">
        <v>418</v>
      </c>
      <c r="O37" s="56" t="s">
        <v>414</v>
      </c>
      <c r="P37" s="56" t="s">
        <v>388</v>
      </c>
      <c r="Q37" s="59">
        <v>14.09</v>
      </c>
      <c r="R37" s="59">
        <v>4.29</v>
      </c>
      <c r="S37" s="35" t="s">
        <v>134</v>
      </c>
      <c r="AA37" s="32" t="s">
        <v>136</v>
      </c>
      <c r="AB37" s="35" t="s">
        <v>330</v>
      </c>
      <c r="AC37" s="103" t="s">
        <v>195</v>
      </c>
      <c r="AD37" s="56" t="s">
        <v>240</v>
      </c>
      <c r="AE37" s="59">
        <v>9.6999999999999993</v>
      </c>
      <c r="AF37" s="35" t="s">
        <v>134</v>
      </c>
      <c r="AG37" s="59">
        <v>4.24</v>
      </c>
      <c r="AH37" s="59">
        <v>20.3</v>
      </c>
      <c r="AI37" s="59">
        <v>0.48</v>
      </c>
      <c r="AJ37" s="66">
        <v>97.5</v>
      </c>
      <c r="AL37" s="112" t="s">
        <v>212</v>
      </c>
      <c r="AM37" s="35">
        <f t="shared" si="7"/>
        <v>14.5</v>
      </c>
      <c r="AN37" s="35">
        <f t="shared" si="8"/>
        <v>4.5999999999999996</v>
      </c>
      <c r="AP37" s="56" t="s">
        <v>415</v>
      </c>
      <c r="AQ37" s="59">
        <f t="shared" si="3"/>
        <v>13</v>
      </c>
      <c r="AR37" s="59">
        <f t="shared" si="4"/>
        <v>97.5</v>
      </c>
      <c r="AX37" s="32" t="s">
        <v>373</v>
      </c>
      <c r="AY37" s="32" t="s">
        <v>373</v>
      </c>
      <c r="AZ37" s="32" t="s">
        <v>373</v>
      </c>
      <c r="BG37" s="32" t="s">
        <v>373</v>
      </c>
      <c r="BH37" s="32" t="s">
        <v>373</v>
      </c>
      <c r="BJ37" s="32" t="s">
        <v>419</v>
      </c>
      <c r="BK37" s="32" t="s">
        <v>419</v>
      </c>
      <c r="BL37" s="32" t="s">
        <v>373</v>
      </c>
      <c r="BM37" s="32" t="s">
        <v>419</v>
      </c>
      <c r="BN37" s="32" t="s">
        <v>419</v>
      </c>
      <c r="BO37" s="32" t="s">
        <v>373</v>
      </c>
      <c r="BP37" s="32" t="s">
        <v>373</v>
      </c>
      <c r="BQ37" s="32" t="s">
        <v>373</v>
      </c>
      <c r="BR37" s="32" t="s">
        <v>373</v>
      </c>
      <c r="BS37" s="32" t="s">
        <v>373</v>
      </c>
      <c r="BT37" s="32" t="s">
        <v>373</v>
      </c>
      <c r="BU37" s="32" t="s">
        <v>373</v>
      </c>
      <c r="BV37" s="32" t="s">
        <v>258</v>
      </c>
      <c r="BW37" s="32" t="s">
        <v>258</v>
      </c>
      <c r="BX37" s="32" t="s">
        <v>420</v>
      </c>
      <c r="BY37" s="32" t="s">
        <v>420</v>
      </c>
      <c r="CS37" s="32" t="s">
        <v>408</v>
      </c>
      <c r="CT37" s="32">
        <v>23</v>
      </c>
      <c r="CU37" s="32">
        <v>22.4</v>
      </c>
      <c r="CW37" s="32">
        <v>97.5</v>
      </c>
      <c r="CY37" s="61">
        <f t="shared" si="5"/>
        <v>95.700496036668326</v>
      </c>
      <c r="DF37" s="80" t="s">
        <v>421</v>
      </c>
      <c r="DG37" s="59">
        <v>3.8</v>
      </c>
      <c r="DH37" s="59">
        <v>3.71</v>
      </c>
      <c r="DI37" s="35" t="s">
        <v>179</v>
      </c>
    </row>
    <row r="38" spans="14:113" x14ac:dyDescent="0.2">
      <c r="N38" s="56" t="s">
        <v>422</v>
      </c>
      <c r="O38" s="56" t="s">
        <v>414</v>
      </c>
      <c r="P38" s="56" t="s">
        <v>398</v>
      </c>
      <c r="Q38" s="59">
        <v>14.09</v>
      </c>
      <c r="R38" s="59">
        <v>4.29</v>
      </c>
      <c r="S38" s="35" t="s">
        <v>134</v>
      </c>
      <c r="AA38" s="32" t="s">
        <v>136</v>
      </c>
      <c r="AB38" s="35" t="s">
        <v>330</v>
      </c>
      <c r="AC38" s="103" t="s">
        <v>24</v>
      </c>
      <c r="AD38" s="56" t="s">
        <v>240</v>
      </c>
      <c r="AE38" s="59">
        <v>9.6</v>
      </c>
      <c r="AF38" s="35" t="s">
        <v>134</v>
      </c>
      <c r="AG38" s="59">
        <v>4.2699999999999996</v>
      </c>
      <c r="AH38" s="59">
        <v>20.3</v>
      </c>
      <c r="AI38" s="59">
        <v>0.47</v>
      </c>
      <c r="AJ38" s="66">
        <v>97.5</v>
      </c>
      <c r="AL38" s="112" t="s">
        <v>213</v>
      </c>
      <c r="AM38" s="35">
        <f t="shared" si="7"/>
        <v>14.5</v>
      </c>
      <c r="AN38" s="35">
        <f t="shared" si="8"/>
        <v>4.5999999999999996</v>
      </c>
      <c r="AP38" s="56" t="s">
        <v>419</v>
      </c>
      <c r="AQ38" s="59">
        <f t="shared" si="3"/>
        <v>13</v>
      </c>
      <c r="AR38" s="59">
        <f t="shared" si="4"/>
        <v>97.5</v>
      </c>
      <c r="AX38" s="32" t="s">
        <v>379</v>
      </c>
      <c r="AY38" s="32" t="s">
        <v>379</v>
      </c>
      <c r="AZ38" s="32" t="s">
        <v>379</v>
      </c>
      <c r="BG38" s="32" t="s">
        <v>379</v>
      </c>
      <c r="BH38" s="32" t="s">
        <v>379</v>
      </c>
      <c r="BJ38" s="32" t="s">
        <v>366</v>
      </c>
      <c r="BK38" s="32" t="s">
        <v>366</v>
      </c>
      <c r="BL38" s="32" t="s">
        <v>379</v>
      </c>
      <c r="BM38" s="32" t="s">
        <v>366</v>
      </c>
      <c r="BN38" s="32" t="s">
        <v>366</v>
      </c>
      <c r="BO38" s="32" t="s">
        <v>379</v>
      </c>
      <c r="BP38" s="32" t="s">
        <v>379</v>
      </c>
      <c r="BQ38" s="32" t="s">
        <v>379</v>
      </c>
      <c r="BR38" s="32" t="s">
        <v>379</v>
      </c>
      <c r="BS38" s="32" t="s">
        <v>379</v>
      </c>
      <c r="BT38" s="32" t="s">
        <v>379</v>
      </c>
      <c r="BU38" s="32" t="s">
        <v>379</v>
      </c>
      <c r="BV38" s="32" t="s">
        <v>412</v>
      </c>
      <c r="BW38" s="32" t="s">
        <v>412</v>
      </c>
      <c r="BX38" s="32" t="s">
        <v>423</v>
      </c>
      <c r="BY38" s="32" t="s">
        <v>423</v>
      </c>
      <c r="CS38" s="32" t="s">
        <v>424</v>
      </c>
      <c r="CT38" s="32">
        <v>23</v>
      </c>
      <c r="CU38" s="32">
        <v>22.4</v>
      </c>
      <c r="CW38" s="32">
        <v>97.5</v>
      </c>
      <c r="CY38" s="61">
        <f t="shared" si="5"/>
        <v>95.700496036668326</v>
      </c>
      <c r="DF38" s="80" t="s">
        <v>425</v>
      </c>
      <c r="DG38" s="59">
        <v>5.2</v>
      </c>
      <c r="DH38" s="59">
        <v>3.71</v>
      </c>
      <c r="DI38" s="35" t="s">
        <v>179</v>
      </c>
    </row>
    <row r="39" spans="14:113" x14ac:dyDescent="0.2">
      <c r="N39" s="56" t="s">
        <v>426</v>
      </c>
      <c r="O39" s="56" t="s">
        <v>414</v>
      </c>
      <c r="P39" s="56" t="s">
        <v>407</v>
      </c>
      <c r="Q39" s="59">
        <v>14.09</v>
      </c>
      <c r="R39" s="59">
        <v>4.29</v>
      </c>
      <c r="S39" s="35" t="s">
        <v>134</v>
      </c>
      <c r="AA39" s="32" t="s">
        <v>136</v>
      </c>
      <c r="AB39" s="35" t="s">
        <v>330</v>
      </c>
      <c r="AC39" s="103" t="s">
        <v>202</v>
      </c>
      <c r="AD39" s="56" t="s">
        <v>240</v>
      </c>
      <c r="AE39" s="59">
        <v>7.68</v>
      </c>
      <c r="AF39" s="35" t="s">
        <v>134</v>
      </c>
      <c r="AG39" s="59">
        <v>4.37</v>
      </c>
      <c r="AH39" s="59">
        <v>20.3</v>
      </c>
      <c r="AI39" s="59">
        <v>0.38</v>
      </c>
      <c r="AJ39" s="66">
        <v>97.5</v>
      </c>
      <c r="AL39" s="112" t="s">
        <v>214</v>
      </c>
      <c r="AM39" s="35">
        <f t="shared" si="7"/>
        <v>15.9</v>
      </c>
      <c r="AN39" s="35">
        <f t="shared" si="8"/>
        <v>4.5</v>
      </c>
      <c r="AP39" s="56" t="s">
        <v>366</v>
      </c>
      <c r="AQ39" s="59">
        <f t="shared" si="3"/>
        <v>14</v>
      </c>
      <c r="AR39" s="59">
        <f t="shared" si="4"/>
        <v>97.5</v>
      </c>
      <c r="AX39" s="32" t="s">
        <v>384</v>
      </c>
      <c r="AY39" s="32" t="s">
        <v>384</v>
      </c>
      <c r="AZ39" s="32" t="s">
        <v>384</v>
      </c>
      <c r="BG39" s="32" t="s">
        <v>384</v>
      </c>
      <c r="BH39" s="32" t="s">
        <v>384</v>
      </c>
      <c r="BJ39" s="32" t="s">
        <v>372</v>
      </c>
      <c r="BK39" s="32" t="s">
        <v>372</v>
      </c>
      <c r="BL39" s="32" t="s">
        <v>384</v>
      </c>
      <c r="BM39" s="32" t="s">
        <v>372</v>
      </c>
      <c r="BN39" s="32" t="s">
        <v>372</v>
      </c>
      <c r="BO39" s="32" t="s">
        <v>384</v>
      </c>
      <c r="BP39" s="32" t="s">
        <v>384</v>
      </c>
      <c r="BQ39" s="32" t="s">
        <v>384</v>
      </c>
      <c r="BR39" s="32" t="s">
        <v>384</v>
      </c>
      <c r="BS39" s="32" t="s">
        <v>384</v>
      </c>
      <c r="BT39" s="32" t="s">
        <v>384</v>
      </c>
      <c r="BU39" s="32" t="s">
        <v>384</v>
      </c>
      <c r="BV39" s="32" t="s">
        <v>416</v>
      </c>
      <c r="BW39" s="32" t="s">
        <v>416</v>
      </c>
      <c r="BX39" s="32" t="s">
        <v>427</v>
      </c>
      <c r="BY39" s="32" t="s">
        <v>427</v>
      </c>
      <c r="CS39" s="32" t="s">
        <v>428</v>
      </c>
      <c r="CT39" s="32">
        <v>13.3</v>
      </c>
      <c r="CU39" s="32">
        <v>13</v>
      </c>
      <c r="CW39" s="32">
        <v>97.5</v>
      </c>
      <c r="CY39" s="61">
        <f t="shared" si="5"/>
        <v>95.227886704613667</v>
      </c>
      <c r="DF39" s="80" t="s">
        <v>429</v>
      </c>
      <c r="DG39" s="59">
        <v>6</v>
      </c>
      <c r="DH39" s="59">
        <v>3.71</v>
      </c>
      <c r="DI39" s="35" t="s">
        <v>179</v>
      </c>
    </row>
    <row r="40" spans="14:113" x14ac:dyDescent="0.2">
      <c r="N40" s="56" t="s">
        <v>139</v>
      </c>
      <c r="O40" s="56" t="s">
        <v>430</v>
      </c>
      <c r="P40" s="56" t="s">
        <v>431</v>
      </c>
      <c r="Q40" s="59">
        <v>7.68</v>
      </c>
      <c r="R40" s="59">
        <v>4.37</v>
      </c>
      <c r="S40" s="35" t="s">
        <v>134</v>
      </c>
      <c r="AA40" s="32" t="s">
        <v>136</v>
      </c>
      <c r="AB40" s="35" t="s">
        <v>330</v>
      </c>
      <c r="AC40" s="103" t="s">
        <v>203</v>
      </c>
      <c r="AD40" s="56" t="s">
        <v>240</v>
      </c>
      <c r="AE40" s="59">
        <v>8.61</v>
      </c>
      <c r="AF40" s="35" t="s">
        <v>134</v>
      </c>
      <c r="AG40" s="59">
        <v>4.24</v>
      </c>
      <c r="AH40" s="59">
        <v>20.3</v>
      </c>
      <c r="AI40" s="59">
        <v>0.42</v>
      </c>
      <c r="AJ40" s="66">
        <v>97.5</v>
      </c>
      <c r="AL40" s="112" t="s">
        <v>215</v>
      </c>
      <c r="AM40" s="35">
        <f t="shared" si="7"/>
        <v>15.9</v>
      </c>
      <c r="AN40" s="35">
        <f t="shared" si="8"/>
        <v>4.5</v>
      </c>
      <c r="AP40" s="56" t="s">
        <v>372</v>
      </c>
      <c r="AQ40" s="59">
        <f t="shared" si="3"/>
        <v>14</v>
      </c>
      <c r="AR40" s="59">
        <f t="shared" si="4"/>
        <v>97.5</v>
      </c>
      <c r="AX40" s="32" t="s">
        <v>390</v>
      </c>
      <c r="AY40" s="32" t="s">
        <v>390</v>
      </c>
      <c r="AZ40" s="32" t="s">
        <v>390</v>
      </c>
      <c r="BG40" s="32" t="s">
        <v>390</v>
      </c>
      <c r="BH40" s="32" t="s">
        <v>390</v>
      </c>
      <c r="BJ40" s="32" t="s">
        <v>378</v>
      </c>
      <c r="BK40" s="32" t="s">
        <v>378</v>
      </c>
      <c r="BL40" s="32" t="s">
        <v>390</v>
      </c>
      <c r="BM40" s="32" t="s">
        <v>378</v>
      </c>
      <c r="BN40" s="32" t="s">
        <v>378</v>
      </c>
      <c r="BO40" s="32" t="s">
        <v>390</v>
      </c>
      <c r="BP40" s="32" t="s">
        <v>390</v>
      </c>
      <c r="BQ40" s="32" t="s">
        <v>390</v>
      </c>
      <c r="BR40" s="32" t="s">
        <v>390</v>
      </c>
      <c r="BS40" s="32" t="s">
        <v>390</v>
      </c>
      <c r="BT40" s="32" t="s">
        <v>390</v>
      </c>
      <c r="BU40" s="32" t="s">
        <v>390</v>
      </c>
      <c r="BV40" s="32" t="s">
        <v>432</v>
      </c>
      <c r="BW40" s="32" t="s">
        <v>432</v>
      </c>
      <c r="BX40" s="32" t="s">
        <v>268</v>
      </c>
      <c r="BY40" s="32" t="s">
        <v>268</v>
      </c>
      <c r="CS40" s="32" t="s">
        <v>433</v>
      </c>
      <c r="CT40" s="32">
        <v>23</v>
      </c>
      <c r="CU40" s="32">
        <v>22.4</v>
      </c>
      <c r="CW40" s="32">
        <v>97.5</v>
      </c>
      <c r="CY40" s="61">
        <f t="shared" si="5"/>
        <v>95.700496036668326</v>
      </c>
      <c r="DF40" s="80" t="s">
        <v>434</v>
      </c>
      <c r="DG40" s="59">
        <v>6.3</v>
      </c>
      <c r="DH40" s="59">
        <v>3.71</v>
      </c>
      <c r="DI40" s="35" t="s">
        <v>179</v>
      </c>
    </row>
    <row r="41" spans="14:113" x14ac:dyDescent="0.2">
      <c r="N41" s="56" t="s">
        <v>435</v>
      </c>
      <c r="O41" s="56" t="s">
        <v>430</v>
      </c>
      <c r="P41" s="56" t="s">
        <v>436</v>
      </c>
      <c r="Q41" s="59">
        <v>7.68</v>
      </c>
      <c r="R41" s="59">
        <v>4.37</v>
      </c>
      <c r="S41" s="35" t="s">
        <v>134</v>
      </c>
      <c r="AA41" s="32" t="s">
        <v>136</v>
      </c>
      <c r="AB41" s="35" t="s">
        <v>330</v>
      </c>
      <c r="AC41" s="103" t="s">
        <v>139</v>
      </c>
      <c r="AD41" s="56" t="s">
        <v>240</v>
      </c>
      <c r="AE41" s="59">
        <v>7.68</v>
      </c>
      <c r="AF41" s="35" t="s">
        <v>134</v>
      </c>
      <c r="AG41" s="59">
        <v>4.37</v>
      </c>
      <c r="AH41" s="59">
        <v>20.3</v>
      </c>
      <c r="AI41" s="59">
        <v>0.38</v>
      </c>
      <c r="AJ41" s="66">
        <v>97.5</v>
      </c>
      <c r="AP41" s="56" t="s">
        <v>378</v>
      </c>
      <c r="AQ41" s="59">
        <f t="shared" si="3"/>
        <v>13</v>
      </c>
      <c r="AR41" s="59">
        <f t="shared" si="4"/>
        <v>98</v>
      </c>
      <c r="AX41" s="32" t="s">
        <v>404</v>
      </c>
      <c r="AY41" s="32" t="s">
        <v>404</v>
      </c>
      <c r="AZ41" s="32" t="s">
        <v>404</v>
      </c>
      <c r="BG41" s="32" t="s">
        <v>404</v>
      </c>
      <c r="BH41" s="32" t="s">
        <v>404</v>
      </c>
      <c r="BJ41" s="32" t="s">
        <v>367</v>
      </c>
      <c r="BK41" s="32" t="s">
        <v>367</v>
      </c>
      <c r="BL41" s="32" t="s">
        <v>404</v>
      </c>
      <c r="BM41" s="32" t="s">
        <v>367</v>
      </c>
      <c r="BN41" s="32" t="s">
        <v>367</v>
      </c>
      <c r="BO41" s="32" t="s">
        <v>229</v>
      </c>
      <c r="BP41" s="32" t="s">
        <v>229</v>
      </c>
      <c r="BQ41" s="32" t="s">
        <v>229</v>
      </c>
      <c r="BR41" s="32" t="s">
        <v>229</v>
      </c>
      <c r="BS41" s="32" t="s">
        <v>229</v>
      </c>
      <c r="BT41" s="32" t="s">
        <v>229</v>
      </c>
      <c r="BU41" s="32" t="s">
        <v>229</v>
      </c>
      <c r="BV41" s="32" t="s">
        <v>420</v>
      </c>
      <c r="BW41" s="32" t="s">
        <v>420</v>
      </c>
      <c r="BX41" s="32" t="s">
        <v>437</v>
      </c>
      <c r="BY41" s="32" t="s">
        <v>437</v>
      </c>
      <c r="CS41" s="32" t="s">
        <v>438</v>
      </c>
      <c r="CT41" s="32">
        <v>30</v>
      </c>
      <c r="CU41" s="32">
        <v>29.4</v>
      </c>
      <c r="CW41" s="32">
        <v>98.5</v>
      </c>
      <c r="CY41" s="61">
        <f t="shared" si="5"/>
        <v>95.936694660824315</v>
      </c>
      <c r="DF41" s="80" t="s">
        <v>439</v>
      </c>
      <c r="DG41" s="59">
        <v>7</v>
      </c>
      <c r="DH41" s="59">
        <v>3.71</v>
      </c>
      <c r="DI41" s="35" t="s">
        <v>179</v>
      </c>
    </row>
    <row r="42" spans="14:113" x14ac:dyDescent="0.2">
      <c r="N42" s="56" t="s">
        <v>440</v>
      </c>
      <c r="O42" s="56" t="s">
        <v>430</v>
      </c>
      <c r="P42" s="56" t="s">
        <v>441</v>
      </c>
      <c r="Q42" s="59">
        <v>7.68</v>
      </c>
      <c r="R42" s="59">
        <v>4.37</v>
      </c>
      <c r="S42" s="35" t="s">
        <v>134</v>
      </c>
      <c r="AA42" s="32" t="s">
        <v>136</v>
      </c>
      <c r="AB42" s="35" t="s">
        <v>330</v>
      </c>
      <c r="AC42" s="103" t="s">
        <v>186</v>
      </c>
      <c r="AD42" s="56" t="s">
        <v>240</v>
      </c>
      <c r="AE42" s="59">
        <v>8.61</v>
      </c>
      <c r="AF42" s="35" t="s">
        <v>134</v>
      </c>
      <c r="AG42" s="59">
        <v>4.24</v>
      </c>
      <c r="AH42" s="59">
        <v>20.3</v>
      </c>
      <c r="AI42" s="59">
        <v>0.42</v>
      </c>
      <c r="AJ42" s="66">
        <v>97.5</v>
      </c>
      <c r="AP42" s="56" t="s">
        <v>367</v>
      </c>
      <c r="AQ42" s="59">
        <f t="shared" si="3"/>
        <v>20.3</v>
      </c>
      <c r="AR42" s="59">
        <f t="shared" si="4"/>
        <v>98</v>
      </c>
      <c r="AX42" s="32" t="s">
        <v>442</v>
      </c>
      <c r="AY42" s="32" t="s">
        <v>442</v>
      </c>
      <c r="AZ42" s="32" t="s">
        <v>442</v>
      </c>
      <c r="BG42" s="32" t="s">
        <v>442</v>
      </c>
      <c r="BH42" s="32" t="s">
        <v>442</v>
      </c>
      <c r="BJ42" s="32" t="s">
        <v>373</v>
      </c>
      <c r="BK42" s="32" t="s">
        <v>373</v>
      </c>
      <c r="BL42" s="32" t="s">
        <v>442</v>
      </c>
      <c r="BM42" s="32" t="s">
        <v>373</v>
      </c>
      <c r="BN42" s="32" t="s">
        <v>373</v>
      </c>
      <c r="BO42" s="32" t="s">
        <v>241</v>
      </c>
      <c r="BP42" s="32" t="s">
        <v>241</v>
      </c>
      <c r="BQ42" s="32" t="s">
        <v>241</v>
      </c>
      <c r="BR42" s="32" t="s">
        <v>241</v>
      </c>
      <c r="BS42" s="32" t="s">
        <v>241</v>
      </c>
      <c r="BT42" s="32" t="s">
        <v>241</v>
      </c>
      <c r="BU42" s="32" t="s">
        <v>241</v>
      </c>
      <c r="BV42" s="32" t="s">
        <v>423</v>
      </c>
      <c r="BW42" s="32" t="s">
        <v>423</v>
      </c>
      <c r="BX42" s="32" t="s">
        <v>242</v>
      </c>
      <c r="BY42" s="32" t="s">
        <v>242</v>
      </c>
      <c r="CS42" s="32" t="s">
        <v>419</v>
      </c>
      <c r="CT42" s="32">
        <v>13.3</v>
      </c>
      <c r="CU42" s="32">
        <v>13</v>
      </c>
      <c r="CW42" s="32">
        <v>97.5</v>
      </c>
      <c r="CY42" s="61">
        <f t="shared" si="5"/>
        <v>95.227886704613667</v>
      </c>
      <c r="DF42" s="80" t="s">
        <v>443</v>
      </c>
      <c r="DG42" s="59">
        <v>6.5</v>
      </c>
      <c r="DH42" s="59">
        <v>3.71</v>
      </c>
      <c r="DI42" s="35" t="s">
        <v>179</v>
      </c>
    </row>
    <row r="43" spans="14:113" x14ac:dyDescent="0.2">
      <c r="N43" s="56" t="s">
        <v>444</v>
      </c>
      <c r="O43" s="56" t="s">
        <v>430</v>
      </c>
      <c r="P43" s="56" t="s">
        <v>445</v>
      </c>
      <c r="Q43" s="59">
        <v>7.68</v>
      </c>
      <c r="R43" s="59">
        <v>4.37</v>
      </c>
      <c r="S43" s="35" t="s">
        <v>134</v>
      </c>
      <c r="AA43" s="32" t="s">
        <v>136</v>
      </c>
      <c r="AB43" s="35" t="s">
        <v>330</v>
      </c>
      <c r="AC43" s="103" t="s">
        <v>188</v>
      </c>
      <c r="AD43" s="56" t="s">
        <v>240</v>
      </c>
      <c r="AE43" s="59">
        <v>8.8699999999999992</v>
      </c>
      <c r="AF43" s="35" t="s">
        <v>134</v>
      </c>
      <c r="AG43" s="59">
        <v>4.24</v>
      </c>
      <c r="AH43" s="59">
        <v>20.3</v>
      </c>
      <c r="AI43" s="59">
        <v>0.44</v>
      </c>
      <c r="AJ43" s="66">
        <v>97.5</v>
      </c>
      <c r="AP43" s="56" t="s">
        <v>373</v>
      </c>
      <c r="AQ43" s="59">
        <f t="shared" si="3"/>
        <v>23.8</v>
      </c>
      <c r="AR43" s="59">
        <f t="shared" si="4"/>
        <v>97.2</v>
      </c>
      <c r="AX43" s="32" t="s">
        <v>229</v>
      </c>
      <c r="AY43" s="32" t="s">
        <v>229</v>
      </c>
      <c r="AZ43" s="32" t="s">
        <v>229</v>
      </c>
      <c r="BG43" s="32" t="s">
        <v>229</v>
      </c>
      <c r="BH43" s="32" t="s">
        <v>229</v>
      </c>
      <c r="BJ43" s="32" t="s">
        <v>379</v>
      </c>
      <c r="BK43" s="32" t="s">
        <v>379</v>
      </c>
      <c r="BL43" s="32" t="s">
        <v>229</v>
      </c>
      <c r="BM43" s="32" t="s">
        <v>379</v>
      </c>
      <c r="BN43" s="32" t="s">
        <v>379</v>
      </c>
      <c r="BO43" s="32" t="s">
        <v>404</v>
      </c>
      <c r="BP43" s="32" t="s">
        <v>404</v>
      </c>
      <c r="BQ43" s="32" t="s">
        <v>404</v>
      </c>
      <c r="BR43" s="32" t="s">
        <v>404</v>
      </c>
      <c r="BS43" s="32" t="s">
        <v>404</v>
      </c>
      <c r="BT43" s="32" t="s">
        <v>404</v>
      </c>
      <c r="BU43" s="32" t="s">
        <v>404</v>
      </c>
      <c r="BV43" s="32" t="s">
        <v>427</v>
      </c>
      <c r="BW43" s="32" t="s">
        <v>427</v>
      </c>
      <c r="CS43" s="32" t="s">
        <v>240</v>
      </c>
      <c r="CT43" s="32">
        <v>23</v>
      </c>
      <c r="CU43" s="32">
        <v>22.4</v>
      </c>
      <c r="CW43" s="32">
        <v>97.5</v>
      </c>
      <c r="CY43" s="61">
        <f t="shared" si="5"/>
        <v>95.700496036668326</v>
      </c>
      <c r="DF43" s="80" t="s">
        <v>446</v>
      </c>
      <c r="DG43" s="59">
        <v>7</v>
      </c>
      <c r="DH43" s="59">
        <v>3.72</v>
      </c>
      <c r="DI43" s="35" t="s">
        <v>179</v>
      </c>
    </row>
    <row r="44" spans="14:113" x14ac:dyDescent="0.2">
      <c r="N44" s="56" t="s">
        <v>186</v>
      </c>
      <c r="O44" s="56" t="s">
        <v>447</v>
      </c>
      <c r="P44" s="56" t="s">
        <v>431</v>
      </c>
      <c r="Q44" s="59">
        <v>8.61</v>
      </c>
      <c r="R44" s="59">
        <v>4.24</v>
      </c>
      <c r="S44" s="35" t="s">
        <v>134</v>
      </c>
      <c r="AA44" s="32" t="s">
        <v>136</v>
      </c>
      <c r="AB44" s="35" t="s">
        <v>330</v>
      </c>
      <c r="AC44" s="103" t="s">
        <v>199</v>
      </c>
      <c r="AD44" s="56" t="s">
        <v>230</v>
      </c>
      <c r="AE44" s="59">
        <v>4.26</v>
      </c>
      <c r="AF44" s="35" t="s">
        <v>134</v>
      </c>
      <c r="AG44" s="59">
        <v>4.41</v>
      </c>
      <c r="AH44" s="59">
        <v>29.4</v>
      </c>
      <c r="AI44" s="59">
        <v>0.14000000000000001</v>
      </c>
      <c r="AJ44" s="66">
        <v>98.5</v>
      </c>
      <c r="AP44" s="56" t="s">
        <v>379</v>
      </c>
      <c r="AQ44" s="59">
        <f t="shared" si="3"/>
        <v>23.8</v>
      </c>
      <c r="AR44" s="59">
        <f t="shared" si="4"/>
        <v>97.2</v>
      </c>
      <c r="AX44" s="32" t="s">
        <v>241</v>
      </c>
      <c r="AY44" s="32" t="s">
        <v>241</v>
      </c>
      <c r="AZ44" s="32" t="s">
        <v>241</v>
      </c>
      <c r="BG44" s="32" t="s">
        <v>241</v>
      </c>
      <c r="BH44" s="32" t="s">
        <v>241</v>
      </c>
      <c r="BJ44" s="32" t="s">
        <v>384</v>
      </c>
      <c r="BK44" s="32" t="s">
        <v>384</v>
      </c>
      <c r="BL44" s="32" t="s">
        <v>241</v>
      </c>
      <c r="BM44" s="32" t="s">
        <v>384</v>
      </c>
      <c r="BN44" s="32" t="s">
        <v>384</v>
      </c>
      <c r="BO44" s="32" t="s">
        <v>258</v>
      </c>
      <c r="BP44" s="32" t="s">
        <v>258</v>
      </c>
      <c r="BQ44" s="32" t="s">
        <v>258</v>
      </c>
      <c r="BR44" s="32" t="s">
        <v>258</v>
      </c>
      <c r="BS44" s="32" t="s">
        <v>258</v>
      </c>
      <c r="BT44" s="32" t="s">
        <v>258</v>
      </c>
      <c r="BU44" s="32" t="s">
        <v>258</v>
      </c>
      <c r="BV44" s="32" t="s">
        <v>268</v>
      </c>
      <c r="BW44" s="32" t="s">
        <v>268</v>
      </c>
      <c r="CS44" s="32" t="s">
        <v>230</v>
      </c>
      <c r="CT44" s="32">
        <v>30</v>
      </c>
      <c r="CU44" s="32">
        <v>29.4</v>
      </c>
      <c r="CW44" s="32">
        <v>98.5</v>
      </c>
      <c r="CY44" s="61">
        <f t="shared" si="5"/>
        <v>95.936694660824315</v>
      </c>
      <c r="DF44" s="80" t="s">
        <v>448</v>
      </c>
      <c r="DG44" s="59">
        <v>8.1999999999999993</v>
      </c>
      <c r="DH44" s="59">
        <v>3.73</v>
      </c>
      <c r="DI44" s="35" t="s">
        <v>179</v>
      </c>
    </row>
    <row r="45" spans="14:113" x14ac:dyDescent="0.2">
      <c r="N45" s="56" t="s">
        <v>449</v>
      </c>
      <c r="O45" s="56" t="s">
        <v>447</v>
      </c>
      <c r="P45" s="56" t="s">
        <v>436</v>
      </c>
      <c r="Q45" s="59">
        <v>8.61</v>
      </c>
      <c r="R45" s="59">
        <v>4.24</v>
      </c>
      <c r="S45" s="35" t="s">
        <v>134</v>
      </c>
      <c r="AA45" s="32" t="s">
        <v>136</v>
      </c>
      <c r="AB45" s="35" t="s">
        <v>330</v>
      </c>
      <c r="AC45" s="103" t="s">
        <v>200</v>
      </c>
      <c r="AD45" s="56" t="s">
        <v>230</v>
      </c>
      <c r="AE45" s="59">
        <v>5.65</v>
      </c>
      <c r="AF45" s="35" t="s">
        <v>134</v>
      </c>
      <c r="AG45" s="59">
        <v>4.22</v>
      </c>
      <c r="AH45" s="59">
        <v>29.4</v>
      </c>
      <c r="AI45" s="59">
        <v>0.19</v>
      </c>
      <c r="AJ45" s="66">
        <v>98.5</v>
      </c>
      <c r="AP45" s="56" t="s">
        <v>384</v>
      </c>
      <c r="AQ45" s="59">
        <f t="shared" si="3"/>
        <v>22</v>
      </c>
      <c r="AR45" s="59">
        <f t="shared" si="4"/>
        <v>97.7</v>
      </c>
      <c r="AX45" s="32" t="s">
        <v>412</v>
      </c>
      <c r="AY45" s="32" t="s">
        <v>412</v>
      </c>
      <c r="AZ45" s="32" t="s">
        <v>412</v>
      </c>
      <c r="BG45" s="32" t="s">
        <v>412</v>
      </c>
      <c r="BH45" s="32" t="s">
        <v>412</v>
      </c>
      <c r="BJ45" s="32" t="s">
        <v>390</v>
      </c>
      <c r="BK45" s="32" t="s">
        <v>390</v>
      </c>
      <c r="BL45" s="32" t="s">
        <v>412</v>
      </c>
      <c r="BM45" s="32" t="s">
        <v>390</v>
      </c>
      <c r="BN45" s="32" t="s">
        <v>390</v>
      </c>
      <c r="BO45" s="32" t="s">
        <v>412</v>
      </c>
      <c r="BP45" s="32" t="s">
        <v>412</v>
      </c>
      <c r="BQ45" s="32" t="s">
        <v>412</v>
      </c>
      <c r="BR45" s="32" t="s">
        <v>412</v>
      </c>
      <c r="BS45" s="32" t="s">
        <v>412</v>
      </c>
      <c r="BT45" s="32" t="s">
        <v>412</v>
      </c>
      <c r="BU45" s="32" t="s">
        <v>412</v>
      </c>
      <c r="BV45" s="32" t="s">
        <v>427</v>
      </c>
      <c r="BW45" s="32" t="s">
        <v>450</v>
      </c>
      <c r="CS45" s="32" t="s">
        <v>451</v>
      </c>
      <c r="CT45" s="32">
        <v>26.6</v>
      </c>
      <c r="CU45" s="32">
        <v>26.1</v>
      </c>
      <c r="CW45" s="32">
        <v>98</v>
      </c>
      <c r="CY45" s="61">
        <f t="shared" si="5"/>
        <v>95.833281014676558</v>
      </c>
      <c r="DF45" s="80" t="s">
        <v>452</v>
      </c>
      <c r="DG45" s="59">
        <v>8.3000000000000007</v>
      </c>
      <c r="DH45" s="59">
        <v>3.73</v>
      </c>
      <c r="DI45" s="35" t="s">
        <v>179</v>
      </c>
    </row>
    <row r="46" spans="14:113" x14ac:dyDescent="0.2">
      <c r="N46" s="56" t="s">
        <v>453</v>
      </c>
      <c r="O46" s="56" t="s">
        <v>447</v>
      </c>
      <c r="P46" s="56" t="s">
        <v>441</v>
      </c>
      <c r="Q46" s="59">
        <v>8.61</v>
      </c>
      <c r="R46" s="59">
        <v>4.24</v>
      </c>
      <c r="S46" s="35" t="s">
        <v>134</v>
      </c>
      <c r="AA46" s="32" t="s">
        <v>136</v>
      </c>
      <c r="AB46" s="35" t="s">
        <v>330</v>
      </c>
      <c r="AC46" s="103" t="s">
        <v>201</v>
      </c>
      <c r="AD46" s="56" t="s">
        <v>230</v>
      </c>
      <c r="AE46" s="59">
        <v>8.0500000000000007</v>
      </c>
      <c r="AF46" s="35" t="s">
        <v>134</v>
      </c>
      <c r="AG46" s="59">
        <v>4.4800000000000004</v>
      </c>
      <c r="AH46" s="59">
        <v>29.4</v>
      </c>
      <c r="AI46" s="59">
        <v>0.27</v>
      </c>
      <c r="AJ46" s="66">
        <v>98.5</v>
      </c>
      <c r="AP46" s="56" t="s">
        <v>390</v>
      </c>
      <c r="AQ46" s="59">
        <f t="shared" si="3"/>
        <v>22</v>
      </c>
      <c r="AR46" s="59">
        <f t="shared" si="4"/>
        <v>97.7</v>
      </c>
      <c r="AX46" s="32" t="s">
        <v>416</v>
      </c>
      <c r="AY46" s="32" t="s">
        <v>416</v>
      </c>
      <c r="AZ46" s="32" t="s">
        <v>416</v>
      </c>
      <c r="BG46" s="32" t="s">
        <v>416</v>
      </c>
      <c r="BH46" s="32" t="s">
        <v>416</v>
      </c>
      <c r="BJ46" s="32" t="s">
        <v>404</v>
      </c>
      <c r="BK46" s="32" t="s">
        <v>404</v>
      </c>
      <c r="BL46" s="32" t="s">
        <v>416</v>
      </c>
      <c r="BM46" s="32" t="s">
        <v>229</v>
      </c>
      <c r="BN46" s="32" t="s">
        <v>229</v>
      </c>
      <c r="BO46" s="32" t="s">
        <v>416</v>
      </c>
      <c r="BP46" s="32" t="s">
        <v>416</v>
      </c>
      <c r="BQ46" s="32" t="s">
        <v>416</v>
      </c>
      <c r="BR46" s="32" t="s">
        <v>416</v>
      </c>
      <c r="BS46" s="32" t="s">
        <v>416</v>
      </c>
      <c r="BT46" s="32" t="s">
        <v>416</v>
      </c>
      <c r="BU46" s="32" t="s">
        <v>416</v>
      </c>
      <c r="BV46" s="32" t="s">
        <v>450</v>
      </c>
      <c r="BW46" s="32" t="s">
        <v>437</v>
      </c>
      <c r="CS46" s="32" t="s">
        <v>454</v>
      </c>
      <c r="CT46" s="32">
        <v>34.799999999999997</v>
      </c>
      <c r="CU46" s="32">
        <v>34.1</v>
      </c>
      <c r="CW46" s="32">
        <v>98.5</v>
      </c>
      <c r="CY46" s="61">
        <f t="shared" si="5"/>
        <v>96.065508757985</v>
      </c>
      <c r="DF46" s="80" t="s">
        <v>455</v>
      </c>
      <c r="DG46" s="59">
        <v>8.3000000000000007</v>
      </c>
      <c r="DH46" s="59">
        <v>3.74</v>
      </c>
      <c r="DI46" s="35" t="s">
        <v>179</v>
      </c>
    </row>
    <row r="47" spans="14:113" x14ac:dyDescent="0.2">
      <c r="N47" s="56" t="s">
        <v>456</v>
      </c>
      <c r="O47" s="56" t="s">
        <v>447</v>
      </c>
      <c r="P47" s="56" t="s">
        <v>445</v>
      </c>
      <c r="Q47" s="59">
        <v>8.61</v>
      </c>
      <c r="R47" s="59">
        <v>4.24</v>
      </c>
      <c r="S47" s="35" t="s">
        <v>134</v>
      </c>
      <c r="AA47" s="32" t="s">
        <v>136</v>
      </c>
      <c r="AB47" s="35" t="s">
        <v>330</v>
      </c>
      <c r="AC47" s="103" t="s">
        <v>182</v>
      </c>
      <c r="AD47" s="56" t="s">
        <v>230</v>
      </c>
      <c r="AE47" s="59">
        <v>4.26</v>
      </c>
      <c r="AF47" s="35" t="s">
        <v>134</v>
      </c>
      <c r="AG47" s="59">
        <v>4.41</v>
      </c>
      <c r="AH47" s="59">
        <v>29.4</v>
      </c>
      <c r="AI47" s="59">
        <v>0.14000000000000001</v>
      </c>
      <c r="AJ47" s="66">
        <v>98.5</v>
      </c>
      <c r="AP47" s="56" t="s">
        <v>229</v>
      </c>
      <c r="AQ47" s="59">
        <f t="shared" si="3"/>
        <v>34.1</v>
      </c>
      <c r="AR47" s="59">
        <f t="shared" si="4"/>
        <v>98</v>
      </c>
      <c r="AS47" s="32" t="s">
        <v>457</v>
      </c>
      <c r="AX47" s="32" t="s">
        <v>420</v>
      </c>
      <c r="AY47" s="32" t="s">
        <v>420</v>
      </c>
      <c r="AZ47" s="32" t="s">
        <v>420</v>
      </c>
      <c r="BG47" s="32" t="s">
        <v>420</v>
      </c>
      <c r="BH47" s="32" t="s">
        <v>420</v>
      </c>
      <c r="BJ47" s="32" t="s">
        <v>442</v>
      </c>
      <c r="BK47" s="32" t="s">
        <v>442</v>
      </c>
      <c r="BL47" s="32" t="s">
        <v>420</v>
      </c>
      <c r="BM47" s="32" t="s">
        <v>241</v>
      </c>
      <c r="BN47" s="32" t="s">
        <v>241</v>
      </c>
      <c r="BO47" s="32" t="s">
        <v>420</v>
      </c>
      <c r="BP47" s="32" t="s">
        <v>420</v>
      </c>
      <c r="BQ47" s="32" t="s">
        <v>420</v>
      </c>
      <c r="BR47" s="32" t="s">
        <v>420</v>
      </c>
      <c r="BS47" s="32" t="s">
        <v>420</v>
      </c>
      <c r="BT47" s="32" t="s">
        <v>420</v>
      </c>
      <c r="BU47" s="32" t="s">
        <v>420</v>
      </c>
      <c r="BV47" s="32" t="s">
        <v>437</v>
      </c>
      <c r="BW47" s="32" t="s">
        <v>242</v>
      </c>
      <c r="CS47" s="32" t="s">
        <v>355</v>
      </c>
      <c r="CT47" s="32">
        <v>20.8</v>
      </c>
      <c r="CU47" s="32">
        <v>20.2</v>
      </c>
      <c r="CW47" s="32">
        <v>98</v>
      </c>
      <c r="CY47" s="61">
        <f t="shared" si="5"/>
        <v>95.610702738893252</v>
      </c>
      <c r="DF47" s="80" t="s">
        <v>458</v>
      </c>
      <c r="DG47" s="59">
        <v>8.3000000000000007</v>
      </c>
      <c r="DH47" s="59">
        <v>3.74</v>
      </c>
      <c r="DI47" s="35" t="s">
        <v>179</v>
      </c>
    </row>
    <row r="48" spans="14:113" x14ac:dyDescent="0.2">
      <c r="N48" s="56" t="s">
        <v>188</v>
      </c>
      <c r="O48" s="56" t="s">
        <v>459</v>
      </c>
      <c r="P48" s="56" t="s">
        <v>460</v>
      </c>
      <c r="Q48" s="59">
        <v>8.8699999999999992</v>
      </c>
      <c r="R48" s="59">
        <v>4.24</v>
      </c>
      <c r="S48" s="35" t="s">
        <v>134</v>
      </c>
      <c r="AA48" s="32" t="s">
        <v>136</v>
      </c>
      <c r="AB48" s="35" t="s">
        <v>330</v>
      </c>
      <c r="AC48" s="103" t="s">
        <v>197</v>
      </c>
      <c r="AD48" s="56" t="s">
        <v>230</v>
      </c>
      <c r="AE48" s="59">
        <v>5.65</v>
      </c>
      <c r="AF48" s="35" t="s">
        <v>134</v>
      </c>
      <c r="AG48" s="59">
        <v>4.22</v>
      </c>
      <c r="AH48" s="59">
        <v>29.4</v>
      </c>
      <c r="AI48" s="59">
        <v>0.19</v>
      </c>
      <c r="AJ48" s="66">
        <v>98.5</v>
      </c>
      <c r="AP48" s="56" t="s">
        <v>241</v>
      </c>
      <c r="AQ48" s="59">
        <f t="shared" si="3"/>
        <v>30.1</v>
      </c>
      <c r="AR48" s="59">
        <f t="shared" si="4"/>
        <v>98</v>
      </c>
      <c r="AS48" s="32" t="s">
        <v>457</v>
      </c>
      <c r="AX48" s="32" t="s">
        <v>315</v>
      </c>
      <c r="AY48" s="32" t="s">
        <v>315</v>
      </c>
      <c r="AZ48" s="32" t="s">
        <v>315</v>
      </c>
      <c r="BG48" s="32" t="s">
        <v>315</v>
      </c>
      <c r="BH48" s="32" t="s">
        <v>315</v>
      </c>
      <c r="BJ48" s="32" t="s">
        <v>229</v>
      </c>
      <c r="BK48" s="32" t="s">
        <v>229</v>
      </c>
      <c r="BL48" s="32" t="s">
        <v>315</v>
      </c>
      <c r="BM48" s="32" t="s">
        <v>404</v>
      </c>
      <c r="BN48" s="32" t="s">
        <v>404</v>
      </c>
      <c r="BO48" s="32" t="s">
        <v>461</v>
      </c>
      <c r="BP48" s="32" t="s">
        <v>461</v>
      </c>
      <c r="BQ48" s="32" t="s">
        <v>461</v>
      </c>
      <c r="BR48" s="32" t="s">
        <v>461</v>
      </c>
      <c r="BS48" s="32" t="s">
        <v>461</v>
      </c>
      <c r="BT48" s="32" t="s">
        <v>461</v>
      </c>
      <c r="BU48" s="32" t="s">
        <v>461</v>
      </c>
      <c r="BV48" s="32" t="s">
        <v>242</v>
      </c>
      <c r="CS48" s="32" t="s">
        <v>363</v>
      </c>
      <c r="CT48" s="32">
        <v>20.8</v>
      </c>
      <c r="CU48" s="32">
        <v>20.2</v>
      </c>
      <c r="CW48" s="32">
        <v>98</v>
      </c>
      <c r="CY48" s="61">
        <f t="shared" si="5"/>
        <v>95.610702738893252</v>
      </c>
      <c r="DF48" s="80" t="s">
        <v>462</v>
      </c>
      <c r="DG48" s="59">
        <v>5.2</v>
      </c>
      <c r="DH48" s="59">
        <v>3.71</v>
      </c>
      <c r="DI48" s="35" t="s">
        <v>179</v>
      </c>
    </row>
    <row r="49" spans="14:113" x14ac:dyDescent="0.2">
      <c r="N49" s="56" t="s">
        <v>463</v>
      </c>
      <c r="O49" s="56" t="s">
        <v>459</v>
      </c>
      <c r="P49" s="56" t="s">
        <v>464</v>
      </c>
      <c r="Q49" s="59">
        <v>8.8699999999999992</v>
      </c>
      <c r="R49" s="59">
        <v>4.24</v>
      </c>
      <c r="S49" s="35" t="s">
        <v>134</v>
      </c>
      <c r="AA49" s="32" t="s">
        <v>136</v>
      </c>
      <c r="AB49" s="35" t="s">
        <v>330</v>
      </c>
      <c r="AC49" s="103" t="s">
        <v>198</v>
      </c>
      <c r="AD49" s="56" t="s">
        <v>230</v>
      </c>
      <c r="AE49" s="59">
        <v>8.0500000000000007</v>
      </c>
      <c r="AF49" s="35" t="s">
        <v>134</v>
      </c>
      <c r="AG49" s="59">
        <v>4.4800000000000004</v>
      </c>
      <c r="AH49" s="59">
        <v>29.4</v>
      </c>
      <c r="AI49" s="59">
        <v>0.27</v>
      </c>
      <c r="AJ49" s="66">
        <v>98.5</v>
      </c>
      <c r="AP49" s="56" t="s">
        <v>404</v>
      </c>
      <c r="AQ49" s="59">
        <f t="shared" si="3"/>
        <v>24</v>
      </c>
      <c r="AR49" s="59">
        <f t="shared" si="4"/>
        <v>98</v>
      </c>
      <c r="AX49" s="32" t="s">
        <v>302</v>
      </c>
      <c r="AY49" s="32" t="s">
        <v>302</v>
      </c>
      <c r="AZ49" s="32" t="s">
        <v>302</v>
      </c>
      <c r="BG49" s="32" t="s">
        <v>302</v>
      </c>
      <c r="BH49" s="32" t="s">
        <v>302</v>
      </c>
      <c r="BJ49" s="32" t="s">
        <v>241</v>
      </c>
      <c r="BK49" s="32" t="s">
        <v>241</v>
      </c>
      <c r="BL49" s="32" t="s">
        <v>302</v>
      </c>
      <c r="BM49" s="32" t="s">
        <v>258</v>
      </c>
      <c r="BN49" s="32" t="s">
        <v>258</v>
      </c>
      <c r="BO49" s="32" t="s">
        <v>302</v>
      </c>
      <c r="BP49" s="32" t="s">
        <v>302</v>
      </c>
      <c r="BQ49" s="32" t="s">
        <v>302</v>
      </c>
      <c r="BR49" s="32" t="s">
        <v>302</v>
      </c>
      <c r="BS49" s="32" t="s">
        <v>302</v>
      </c>
      <c r="BT49" s="32" t="s">
        <v>302</v>
      </c>
      <c r="BU49" s="32" t="s">
        <v>302</v>
      </c>
      <c r="CS49" s="32" t="s">
        <v>378</v>
      </c>
      <c r="CT49" s="32">
        <v>13.3</v>
      </c>
      <c r="CU49" s="32">
        <v>12.7</v>
      </c>
      <c r="CW49" s="32">
        <v>98</v>
      </c>
      <c r="CY49" s="61">
        <f t="shared" si="5"/>
        <v>95.207607441911918</v>
      </c>
      <c r="DF49" s="80" t="s">
        <v>465</v>
      </c>
      <c r="DG49" s="59">
        <v>7.2</v>
      </c>
      <c r="DH49" s="59">
        <v>3.71</v>
      </c>
      <c r="DI49" s="35" t="s">
        <v>179</v>
      </c>
    </row>
    <row r="50" spans="14:113" x14ac:dyDescent="0.2">
      <c r="N50" s="56" t="s">
        <v>466</v>
      </c>
      <c r="O50" s="56" t="s">
        <v>459</v>
      </c>
      <c r="P50" s="56" t="s">
        <v>467</v>
      </c>
      <c r="Q50" s="59">
        <v>8.8699999999999992</v>
      </c>
      <c r="R50" s="59">
        <v>4.24</v>
      </c>
      <c r="S50" s="35" t="s">
        <v>134</v>
      </c>
      <c r="AA50" s="32" t="s">
        <v>136</v>
      </c>
      <c r="AB50" s="35" t="s">
        <v>330</v>
      </c>
      <c r="AC50" s="103" t="s">
        <v>195</v>
      </c>
      <c r="AD50" s="56" t="s">
        <v>230</v>
      </c>
      <c r="AE50" s="59">
        <v>9.6999999999999993</v>
      </c>
      <c r="AF50" s="35" t="s">
        <v>134</v>
      </c>
      <c r="AG50" s="59">
        <v>4.24</v>
      </c>
      <c r="AH50" s="59">
        <v>29.4</v>
      </c>
      <c r="AI50" s="59">
        <v>0.33</v>
      </c>
      <c r="AJ50" s="66">
        <v>98.5</v>
      </c>
      <c r="AP50" s="56" t="s">
        <v>258</v>
      </c>
      <c r="AQ50" s="59">
        <f>VLOOKUP(AP50,$AD$4:$AJ$908,5,FALSE)</f>
        <v>29.2</v>
      </c>
      <c r="AR50" s="59">
        <f t="shared" si="4"/>
        <v>98</v>
      </c>
      <c r="AX50" s="32" t="s">
        <v>423</v>
      </c>
      <c r="AY50" s="32" t="s">
        <v>423</v>
      </c>
      <c r="AZ50" s="32" t="s">
        <v>423</v>
      </c>
      <c r="BG50" s="32" t="s">
        <v>423</v>
      </c>
      <c r="BH50" s="32" t="s">
        <v>423</v>
      </c>
      <c r="BJ50" s="32" t="s">
        <v>412</v>
      </c>
      <c r="BK50" s="32" t="s">
        <v>412</v>
      </c>
      <c r="BL50" s="32" t="s">
        <v>423</v>
      </c>
      <c r="BM50" s="32" t="s">
        <v>412</v>
      </c>
      <c r="BN50" s="32" t="s">
        <v>412</v>
      </c>
      <c r="BO50" s="32" t="s">
        <v>423</v>
      </c>
      <c r="BP50" s="32" t="s">
        <v>423</v>
      </c>
      <c r="BQ50" s="32" t="s">
        <v>423</v>
      </c>
      <c r="BR50" s="32" t="s">
        <v>423</v>
      </c>
      <c r="BS50" s="32" t="s">
        <v>423</v>
      </c>
      <c r="BT50" s="32" t="s">
        <v>423</v>
      </c>
      <c r="BU50" s="32" t="s">
        <v>423</v>
      </c>
      <c r="CS50" s="32" t="s">
        <v>367</v>
      </c>
      <c r="CT50" s="32">
        <v>20.8</v>
      </c>
      <c r="CU50" s="32">
        <v>20.2</v>
      </c>
      <c r="CW50" s="32">
        <v>98</v>
      </c>
      <c r="CY50" s="61">
        <f t="shared" si="5"/>
        <v>95.610702738893252</v>
      </c>
      <c r="DF50" s="80" t="s">
        <v>468</v>
      </c>
      <c r="DG50" s="59">
        <v>5.7</v>
      </c>
      <c r="DH50" s="59">
        <v>3.71</v>
      </c>
      <c r="DI50" s="35" t="s">
        <v>179</v>
      </c>
    </row>
    <row r="51" spans="14:113" x14ac:dyDescent="0.2">
      <c r="N51" s="56" t="s">
        <v>469</v>
      </c>
      <c r="O51" s="56" t="s">
        <v>459</v>
      </c>
      <c r="P51" s="56" t="s">
        <v>470</v>
      </c>
      <c r="Q51" s="59">
        <v>8.8699999999999992</v>
      </c>
      <c r="R51" s="59">
        <v>4.24</v>
      </c>
      <c r="S51" s="35" t="s">
        <v>134</v>
      </c>
      <c r="AA51" s="32" t="s">
        <v>136</v>
      </c>
      <c r="AB51" s="35" t="s">
        <v>330</v>
      </c>
      <c r="AC51" s="103" t="s">
        <v>24</v>
      </c>
      <c r="AD51" s="56" t="s">
        <v>230</v>
      </c>
      <c r="AE51" s="59">
        <v>9.6</v>
      </c>
      <c r="AF51" s="35" t="s">
        <v>134</v>
      </c>
      <c r="AG51" s="59">
        <v>4.2699999999999996</v>
      </c>
      <c r="AH51" s="59">
        <v>29.4</v>
      </c>
      <c r="AI51" s="59">
        <v>0.33</v>
      </c>
      <c r="AJ51" s="66">
        <v>98.5</v>
      </c>
      <c r="AP51" s="56" t="s">
        <v>412</v>
      </c>
      <c r="AQ51" s="59">
        <f t="shared" si="3"/>
        <v>24</v>
      </c>
      <c r="AR51" s="59">
        <f t="shared" si="4"/>
        <v>97.6</v>
      </c>
      <c r="AX51" s="32" t="s">
        <v>427</v>
      </c>
      <c r="AY51" s="32" t="s">
        <v>427</v>
      </c>
      <c r="AZ51" s="32" t="s">
        <v>427</v>
      </c>
      <c r="BG51" s="32" t="s">
        <v>427</v>
      </c>
      <c r="BH51" s="32" t="s">
        <v>427</v>
      </c>
      <c r="BJ51" s="32" t="s">
        <v>416</v>
      </c>
      <c r="BK51" s="32" t="s">
        <v>416</v>
      </c>
      <c r="BL51" s="32" t="s">
        <v>427</v>
      </c>
      <c r="BM51" s="32" t="s">
        <v>416</v>
      </c>
      <c r="BN51" s="32" t="s">
        <v>416</v>
      </c>
      <c r="BO51" s="32" t="s">
        <v>427</v>
      </c>
      <c r="BP51" s="32" t="s">
        <v>427</v>
      </c>
      <c r="BQ51" s="32" t="s">
        <v>427</v>
      </c>
      <c r="BR51" s="32" t="s">
        <v>427</v>
      </c>
      <c r="BS51" s="32" t="s">
        <v>427</v>
      </c>
      <c r="BT51" s="32" t="s">
        <v>427</v>
      </c>
      <c r="BU51" s="32" t="s">
        <v>427</v>
      </c>
      <c r="CS51" s="32" t="s">
        <v>377</v>
      </c>
      <c r="CT51" s="32">
        <v>23.4</v>
      </c>
      <c r="CU51" s="32">
        <v>22.8</v>
      </c>
      <c r="CW51" s="32">
        <v>97.3</v>
      </c>
      <c r="CY51" s="61">
        <f t="shared" si="5"/>
        <v>95.715869694000901</v>
      </c>
      <c r="DF51" s="80" t="s">
        <v>471</v>
      </c>
      <c r="DG51" s="59">
        <v>6.65</v>
      </c>
      <c r="DH51" s="59">
        <v>3.71</v>
      </c>
      <c r="DI51" s="35" t="s">
        <v>179</v>
      </c>
    </row>
    <row r="52" spans="14:113" x14ac:dyDescent="0.2">
      <c r="N52" s="56" t="s">
        <v>189</v>
      </c>
      <c r="O52" s="56" t="s">
        <v>472</v>
      </c>
      <c r="P52" s="56" t="s">
        <v>460</v>
      </c>
      <c r="Q52" s="59">
        <v>14.76</v>
      </c>
      <c r="R52" s="59">
        <v>4.2699999999999996</v>
      </c>
      <c r="S52" s="35" t="s">
        <v>134</v>
      </c>
      <c r="AA52" s="32" t="s">
        <v>136</v>
      </c>
      <c r="AB52" s="35" t="s">
        <v>330</v>
      </c>
      <c r="AC52" s="103" t="s">
        <v>196</v>
      </c>
      <c r="AD52" s="56" t="s">
        <v>230</v>
      </c>
      <c r="AE52" s="59">
        <v>14.09</v>
      </c>
      <c r="AF52" s="35" t="s">
        <v>134</v>
      </c>
      <c r="AG52" s="59">
        <v>4.29</v>
      </c>
      <c r="AH52" s="59">
        <v>29.4</v>
      </c>
      <c r="AI52" s="59">
        <v>0.48</v>
      </c>
      <c r="AJ52" s="66">
        <v>98.5</v>
      </c>
      <c r="AP52" s="56" t="s">
        <v>416</v>
      </c>
      <c r="AQ52" s="59">
        <f t="shared" si="3"/>
        <v>24.6</v>
      </c>
      <c r="AR52" s="59">
        <f t="shared" si="4"/>
        <v>97.6</v>
      </c>
      <c r="AX52" s="32" t="s">
        <v>268</v>
      </c>
      <c r="AY52" s="32" t="s">
        <v>268</v>
      </c>
      <c r="AZ52" s="32" t="s">
        <v>268</v>
      </c>
      <c r="BG52" s="32" t="s">
        <v>268</v>
      </c>
      <c r="BH52" s="32" t="s">
        <v>268</v>
      </c>
      <c r="BJ52" s="32" t="s">
        <v>432</v>
      </c>
      <c r="BK52" s="32" t="s">
        <v>432</v>
      </c>
      <c r="BL52" s="32" t="s">
        <v>268</v>
      </c>
      <c r="BM52" s="32" t="s">
        <v>432</v>
      </c>
      <c r="BN52" s="32" t="s">
        <v>432</v>
      </c>
      <c r="BO52" s="32" t="s">
        <v>268</v>
      </c>
      <c r="BP52" s="32" t="s">
        <v>268</v>
      </c>
      <c r="BQ52" s="32" t="s">
        <v>268</v>
      </c>
      <c r="BR52" s="32" t="s">
        <v>268</v>
      </c>
      <c r="BS52" s="32" t="s">
        <v>268</v>
      </c>
      <c r="BT52" s="32" t="s">
        <v>268</v>
      </c>
      <c r="BU52" s="32" t="s">
        <v>268</v>
      </c>
      <c r="CS52" s="32" t="s">
        <v>341</v>
      </c>
      <c r="CT52" s="32">
        <v>24.6</v>
      </c>
      <c r="CU52" s="32">
        <v>24</v>
      </c>
      <c r="CW52" s="32">
        <v>97.5</v>
      </c>
      <c r="CY52" s="61">
        <f t="shared" si="5"/>
        <v>95.760422483423213</v>
      </c>
      <c r="DF52" s="80" t="s">
        <v>473</v>
      </c>
      <c r="DG52" s="59">
        <v>8.36</v>
      </c>
      <c r="DH52" s="59">
        <v>3.71</v>
      </c>
      <c r="DI52" s="35" t="s">
        <v>179</v>
      </c>
    </row>
    <row r="53" spans="14:113" x14ac:dyDescent="0.2">
      <c r="N53" s="56" t="s">
        <v>474</v>
      </c>
      <c r="O53" s="56" t="s">
        <v>472</v>
      </c>
      <c r="P53" s="56" t="s">
        <v>464</v>
      </c>
      <c r="Q53" s="59">
        <v>14.76</v>
      </c>
      <c r="R53" s="59">
        <v>4.2699999999999996</v>
      </c>
      <c r="S53" s="35" t="s">
        <v>134</v>
      </c>
      <c r="AA53" s="32" t="s">
        <v>136</v>
      </c>
      <c r="AB53" s="35" t="s">
        <v>330</v>
      </c>
      <c r="AC53" s="103" t="s">
        <v>202</v>
      </c>
      <c r="AD53" s="56" t="s">
        <v>230</v>
      </c>
      <c r="AE53" s="59">
        <v>7.68</v>
      </c>
      <c r="AF53" s="35" t="s">
        <v>134</v>
      </c>
      <c r="AG53" s="59">
        <v>4.37</v>
      </c>
      <c r="AH53" s="59">
        <v>29.4</v>
      </c>
      <c r="AI53" s="59">
        <v>0.26</v>
      </c>
      <c r="AJ53" s="66">
        <v>98.5</v>
      </c>
      <c r="AP53" s="56" t="s">
        <v>432</v>
      </c>
      <c r="AQ53" s="59">
        <f t="shared" si="3"/>
        <v>15</v>
      </c>
      <c r="AR53" s="59">
        <f t="shared" si="4"/>
        <v>98.2</v>
      </c>
      <c r="AX53" s="32" t="s">
        <v>437</v>
      </c>
      <c r="AY53" s="32" t="s">
        <v>437</v>
      </c>
      <c r="AZ53" s="32" t="s">
        <v>437</v>
      </c>
      <c r="BG53" s="32" t="s">
        <v>437</v>
      </c>
      <c r="BH53" s="32" t="s">
        <v>437</v>
      </c>
      <c r="BJ53" s="32" t="s">
        <v>420</v>
      </c>
      <c r="BK53" s="32" t="s">
        <v>420</v>
      </c>
      <c r="BL53" s="32" t="s">
        <v>437</v>
      </c>
      <c r="BM53" s="32" t="s">
        <v>420</v>
      </c>
      <c r="BN53" s="32" t="s">
        <v>420</v>
      </c>
      <c r="BO53" s="32" t="s">
        <v>437</v>
      </c>
      <c r="BP53" s="32" t="s">
        <v>437</v>
      </c>
      <c r="BQ53" s="32" t="s">
        <v>437</v>
      </c>
      <c r="BR53" s="32" t="s">
        <v>450</v>
      </c>
      <c r="BS53" s="32" t="s">
        <v>450</v>
      </c>
      <c r="BT53" s="32" t="s">
        <v>437</v>
      </c>
      <c r="BU53" s="32" t="s">
        <v>437</v>
      </c>
      <c r="CS53" s="32" t="s">
        <v>350</v>
      </c>
      <c r="CT53" s="32">
        <v>24.6</v>
      </c>
      <c r="CU53" s="32">
        <v>24</v>
      </c>
      <c r="CW53" s="32">
        <v>97.5</v>
      </c>
      <c r="CY53" s="61">
        <f t="shared" si="5"/>
        <v>95.760422483423213</v>
      </c>
      <c r="DF53" s="80" t="s">
        <v>475</v>
      </c>
      <c r="DG53" s="59">
        <v>9.31</v>
      </c>
      <c r="DH53" s="59">
        <v>3.71</v>
      </c>
      <c r="DI53" s="35" t="s">
        <v>179</v>
      </c>
    </row>
    <row r="54" spans="14:113" x14ac:dyDescent="0.2">
      <c r="N54" s="56" t="s">
        <v>476</v>
      </c>
      <c r="O54" s="56" t="s">
        <v>472</v>
      </c>
      <c r="P54" s="56" t="s">
        <v>467</v>
      </c>
      <c r="Q54" s="59">
        <v>14.76</v>
      </c>
      <c r="R54" s="59">
        <v>4.2699999999999996</v>
      </c>
      <c r="S54" s="35" t="s">
        <v>134</v>
      </c>
      <c r="AA54" s="32" t="s">
        <v>136</v>
      </c>
      <c r="AB54" s="35" t="s">
        <v>330</v>
      </c>
      <c r="AC54" s="103" t="s">
        <v>203</v>
      </c>
      <c r="AD54" s="56" t="s">
        <v>230</v>
      </c>
      <c r="AE54" s="59">
        <v>8.61</v>
      </c>
      <c r="AF54" s="35" t="s">
        <v>134</v>
      </c>
      <c r="AG54" s="59">
        <v>4.24</v>
      </c>
      <c r="AH54" s="59">
        <v>29.4</v>
      </c>
      <c r="AI54" s="59">
        <v>0.28999999999999998</v>
      </c>
      <c r="AJ54" s="66">
        <v>98.5</v>
      </c>
      <c r="AP54" s="56" t="s">
        <v>420</v>
      </c>
      <c r="AQ54" s="59">
        <f t="shared" si="3"/>
        <v>24</v>
      </c>
      <c r="AR54" s="59">
        <f t="shared" si="4"/>
        <v>97.6</v>
      </c>
      <c r="AX54" s="32" t="s">
        <v>242</v>
      </c>
      <c r="AY54" s="32" t="s">
        <v>242</v>
      </c>
      <c r="AZ54" s="32" t="s">
        <v>242</v>
      </c>
      <c r="BG54" s="32" t="s">
        <v>242</v>
      </c>
      <c r="BH54" s="32" t="s">
        <v>242</v>
      </c>
      <c r="BJ54" s="32" t="s">
        <v>315</v>
      </c>
      <c r="BK54" s="32" t="s">
        <v>315</v>
      </c>
      <c r="BL54" s="32" t="s">
        <v>242</v>
      </c>
      <c r="BM54" s="32" t="s">
        <v>461</v>
      </c>
      <c r="BN54" s="32" t="s">
        <v>461</v>
      </c>
      <c r="BO54" s="32" t="s">
        <v>242</v>
      </c>
      <c r="BP54" s="32" t="s">
        <v>242</v>
      </c>
      <c r="BQ54" s="32" t="s">
        <v>242</v>
      </c>
      <c r="BR54" s="32" t="s">
        <v>437</v>
      </c>
      <c r="BS54" s="32" t="s">
        <v>437</v>
      </c>
      <c r="BT54" s="32" t="s">
        <v>242</v>
      </c>
      <c r="BU54" s="32" t="s">
        <v>242</v>
      </c>
      <c r="CS54" s="32" t="s">
        <v>346</v>
      </c>
      <c r="CT54" s="32">
        <v>24.6</v>
      </c>
      <c r="CU54" s="32">
        <v>24</v>
      </c>
      <c r="CW54" s="32">
        <v>97.5</v>
      </c>
      <c r="CY54" s="61">
        <f t="shared" si="5"/>
        <v>95.760422483423213</v>
      </c>
      <c r="DF54" s="80" t="s">
        <v>477</v>
      </c>
      <c r="DG54" s="59">
        <v>7.13</v>
      </c>
      <c r="DH54" s="59">
        <v>3.71</v>
      </c>
      <c r="DI54" s="35" t="s">
        <v>179</v>
      </c>
    </row>
    <row r="55" spans="14:113" x14ac:dyDescent="0.2">
      <c r="N55" s="56" t="s">
        <v>478</v>
      </c>
      <c r="O55" s="56" t="s">
        <v>472</v>
      </c>
      <c r="P55" s="56" t="s">
        <v>470</v>
      </c>
      <c r="Q55" s="59">
        <v>14.76</v>
      </c>
      <c r="R55" s="59">
        <v>4.2699999999999996</v>
      </c>
      <c r="S55" s="35" t="s">
        <v>134</v>
      </c>
      <c r="AA55" s="32" t="s">
        <v>136</v>
      </c>
      <c r="AB55" s="35" t="s">
        <v>330</v>
      </c>
      <c r="AC55" s="103" t="s">
        <v>139</v>
      </c>
      <c r="AD55" s="56" t="s">
        <v>230</v>
      </c>
      <c r="AE55" s="59">
        <v>7.68</v>
      </c>
      <c r="AF55" s="35" t="s">
        <v>134</v>
      </c>
      <c r="AG55" s="59">
        <v>4.37</v>
      </c>
      <c r="AH55" s="59">
        <v>29.4</v>
      </c>
      <c r="AI55" s="59">
        <v>0.26</v>
      </c>
      <c r="AJ55" s="66">
        <v>98.5</v>
      </c>
      <c r="AP55" s="56" t="s">
        <v>461</v>
      </c>
      <c r="AQ55" s="59">
        <f t="shared" si="3"/>
        <v>19.600000000000001</v>
      </c>
      <c r="AR55" s="59">
        <f t="shared" si="4"/>
        <v>98</v>
      </c>
      <c r="AX55" s="32" t="s">
        <v>138</v>
      </c>
      <c r="AY55" s="32" t="s">
        <v>138</v>
      </c>
      <c r="AZ55" s="32" t="s">
        <v>138</v>
      </c>
      <c r="BG55" s="32" t="s">
        <v>138</v>
      </c>
      <c r="BH55" s="32" t="s">
        <v>138</v>
      </c>
      <c r="BJ55" s="32" t="s">
        <v>302</v>
      </c>
      <c r="BK55" s="32" t="s">
        <v>302</v>
      </c>
      <c r="BL55" s="32" t="s">
        <v>138</v>
      </c>
      <c r="BM55" s="32" t="s">
        <v>302</v>
      </c>
      <c r="BN55" s="32" t="s">
        <v>302</v>
      </c>
      <c r="BO55" s="32" t="s">
        <v>138</v>
      </c>
      <c r="BP55" s="32" t="s">
        <v>138</v>
      </c>
      <c r="BQ55" s="32" t="s">
        <v>138</v>
      </c>
      <c r="BR55" s="32" t="s">
        <v>242</v>
      </c>
      <c r="BS55" s="32" t="s">
        <v>242</v>
      </c>
      <c r="BT55" s="32" t="s">
        <v>138</v>
      </c>
      <c r="BU55" s="32" t="s">
        <v>138</v>
      </c>
      <c r="CS55" s="32" t="s">
        <v>356</v>
      </c>
      <c r="CT55" s="32">
        <v>24.6</v>
      </c>
      <c r="CU55" s="32">
        <v>24</v>
      </c>
      <c r="CW55" s="32">
        <v>97.5</v>
      </c>
      <c r="CY55" s="61">
        <f t="shared" si="5"/>
        <v>95.760422483423213</v>
      </c>
      <c r="DF55" s="80" t="s">
        <v>479</v>
      </c>
      <c r="DG55" s="59">
        <v>8.93</v>
      </c>
      <c r="DH55" s="59">
        <v>3.71</v>
      </c>
      <c r="DI55" s="35" t="s">
        <v>179</v>
      </c>
    </row>
    <row r="56" spans="14:113" x14ac:dyDescent="0.2">
      <c r="N56" s="56" t="s">
        <v>190</v>
      </c>
      <c r="O56" s="56" t="s">
        <v>480</v>
      </c>
      <c r="P56" s="56" t="s">
        <v>460</v>
      </c>
      <c r="Q56" s="59">
        <v>15.04</v>
      </c>
      <c r="R56" s="59">
        <v>4.2699999999999996</v>
      </c>
      <c r="S56" s="35" t="s">
        <v>134</v>
      </c>
      <c r="AA56" s="32" t="s">
        <v>136</v>
      </c>
      <c r="AB56" s="35" t="s">
        <v>330</v>
      </c>
      <c r="AC56" s="103" t="s">
        <v>186</v>
      </c>
      <c r="AD56" s="56" t="s">
        <v>230</v>
      </c>
      <c r="AE56" s="59">
        <v>8.61</v>
      </c>
      <c r="AF56" s="35" t="s">
        <v>134</v>
      </c>
      <c r="AG56" s="59">
        <v>4.24</v>
      </c>
      <c r="AH56" s="59">
        <v>29.4</v>
      </c>
      <c r="AI56" s="59">
        <v>0.28999999999999998</v>
      </c>
      <c r="AJ56" s="66">
        <v>98.5</v>
      </c>
      <c r="AP56" s="56" t="s">
        <v>302</v>
      </c>
      <c r="AQ56" s="59">
        <f t="shared" si="3"/>
        <v>29.4</v>
      </c>
      <c r="AR56" s="59">
        <f t="shared" si="4"/>
        <v>98</v>
      </c>
      <c r="AX56" s="32" t="s">
        <v>187</v>
      </c>
      <c r="AY56" s="32" t="s">
        <v>187</v>
      </c>
      <c r="AZ56" s="32" t="s">
        <v>187</v>
      </c>
      <c r="BG56" s="32" t="s">
        <v>187</v>
      </c>
      <c r="BH56" s="32" t="s">
        <v>187</v>
      </c>
      <c r="BJ56" s="32" t="s">
        <v>423</v>
      </c>
      <c r="BK56" s="32" t="s">
        <v>423</v>
      </c>
      <c r="BL56" s="32" t="s">
        <v>187</v>
      </c>
      <c r="BM56" s="32" t="s">
        <v>423</v>
      </c>
      <c r="BN56" s="32" t="s">
        <v>423</v>
      </c>
      <c r="BO56" s="32" t="s">
        <v>187</v>
      </c>
      <c r="BP56" s="32" t="s">
        <v>187</v>
      </c>
      <c r="BQ56" s="32" t="s">
        <v>187</v>
      </c>
      <c r="BR56" s="32" t="s">
        <v>138</v>
      </c>
      <c r="BS56" s="32" t="s">
        <v>138</v>
      </c>
      <c r="BT56" s="32" t="s">
        <v>187</v>
      </c>
      <c r="BU56" s="32" t="s">
        <v>187</v>
      </c>
      <c r="CS56" s="68"/>
      <c r="DF56" s="80" t="s">
        <v>481</v>
      </c>
      <c r="DG56" s="59">
        <v>9.5</v>
      </c>
      <c r="DH56" s="59">
        <v>3.71</v>
      </c>
      <c r="DI56" s="35" t="s">
        <v>179</v>
      </c>
    </row>
    <row r="57" spans="14:113" x14ac:dyDescent="0.2">
      <c r="N57" s="56" t="s">
        <v>482</v>
      </c>
      <c r="O57" s="56" t="s">
        <v>480</v>
      </c>
      <c r="P57" s="56" t="s">
        <v>464</v>
      </c>
      <c r="Q57" s="59">
        <v>15.04</v>
      </c>
      <c r="R57" s="59">
        <v>4.2699999999999996</v>
      </c>
      <c r="S57" s="35" t="s">
        <v>134</v>
      </c>
      <c r="AA57" s="32" t="s">
        <v>136</v>
      </c>
      <c r="AB57" s="35" t="s">
        <v>330</v>
      </c>
      <c r="AC57" s="103" t="s">
        <v>188</v>
      </c>
      <c r="AD57" s="56" t="s">
        <v>230</v>
      </c>
      <c r="AE57" s="59">
        <v>8.8699999999999992</v>
      </c>
      <c r="AF57" s="35" t="s">
        <v>134</v>
      </c>
      <c r="AG57" s="59">
        <v>4.24</v>
      </c>
      <c r="AH57" s="59">
        <v>29.4</v>
      </c>
      <c r="AI57" s="59">
        <v>0.3</v>
      </c>
      <c r="AJ57" s="66">
        <v>98.5</v>
      </c>
      <c r="AP57" s="56" t="s">
        <v>423</v>
      </c>
      <c r="AQ57" s="59">
        <f t="shared" si="3"/>
        <v>24</v>
      </c>
      <c r="AR57" s="59">
        <f t="shared" ref="AR57:AR62" si="9">VLOOKUP(AP57,$AD$4:$AJ$908,7,FALSE)</f>
        <v>97.5</v>
      </c>
      <c r="AX57" s="32" t="s">
        <v>227</v>
      </c>
      <c r="AY57" s="32" t="s">
        <v>227</v>
      </c>
      <c r="AZ57" s="32" t="s">
        <v>227</v>
      </c>
      <c r="BG57" s="32" t="s">
        <v>227</v>
      </c>
      <c r="BH57" s="32" t="s">
        <v>227</v>
      </c>
      <c r="BJ57" s="32" t="s">
        <v>427</v>
      </c>
      <c r="BK57" s="32" t="s">
        <v>427</v>
      </c>
      <c r="BL57" s="32" t="s">
        <v>227</v>
      </c>
      <c r="BM57" s="32" t="s">
        <v>427</v>
      </c>
      <c r="BN57" s="32" t="s">
        <v>427</v>
      </c>
      <c r="BO57" s="32" t="s">
        <v>227</v>
      </c>
      <c r="BP57" s="32" t="s">
        <v>227</v>
      </c>
      <c r="BQ57" s="32" t="s">
        <v>227</v>
      </c>
      <c r="BR57" s="32" t="s">
        <v>187</v>
      </c>
      <c r="BS57" s="32" t="s">
        <v>187</v>
      </c>
      <c r="BT57" s="32" t="s">
        <v>227</v>
      </c>
      <c r="BU57" s="32" t="s">
        <v>227</v>
      </c>
      <c r="CS57" s="68"/>
      <c r="DF57" s="80" t="s">
        <v>483</v>
      </c>
      <c r="DG57" s="59">
        <v>9.6</v>
      </c>
      <c r="DH57" s="59">
        <v>3.71</v>
      </c>
      <c r="DI57" s="35" t="s">
        <v>179</v>
      </c>
    </row>
    <row r="58" spans="14:113" x14ac:dyDescent="0.2">
      <c r="N58" s="56" t="s">
        <v>484</v>
      </c>
      <c r="O58" s="56" t="s">
        <v>480</v>
      </c>
      <c r="P58" s="56" t="s">
        <v>467</v>
      </c>
      <c r="Q58" s="59">
        <v>15.04</v>
      </c>
      <c r="R58" s="59">
        <v>4.2699999999999996</v>
      </c>
      <c r="S58" s="35" t="s">
        <v>134</v>
      </c>
      <c r="AA58" s="32" t="s">
        <v>136</v>
      </c>
      <c r="AB58" s="35" t="s">
        <v>330</v>
      </c>
      <c r="AC58" s="103" t="s">
        <v>199</v>
      </c>
      <c r="AD58" s="56" t="s">
        <v>243</v>
      </c>
      <c r="AE58" s="59">
        <v>4.26</v>
      </c>
      <c r="AF58" s="35" t="s">
        <v>134</v>
      </c>
      <c r="AG58" s="59">
        <v>4.41</v>
      </c>
      <c r="AH58" s="59">
        <v>29.4</v>
      </c>
      <c r="AI58" s="59">
        <v>0.14000000000000001</v>
      </c>
      <c r="AJ58" s="66">
        <v>98.5</v>
      </c>
      <c r="AP58" s="56" t="s">
        <v>427</v>
      </c>
      <c r="AQ58" s="59">
        <f t="shared" si="3"/>
        <v>24</v>
      </c>
      <c r="AR58" s="59">
        <f t="shared" si="9"/>
        <v>97</v>
      </c>
      <c r="AX58" s="104"/>
      <c r="BJ58" s="32" t="s">
        <v>268</v>
      </c>
      <c r="BK58" s="32" t="s">
        <v>268</v>
      </c>
      <c r="BM58" s="32" t="s">
        <v>268</v>
      </c>
      <c r="BN58" s="32" t="s">
        <v>268</v>
      </c>
      <c r="BR58" s="32" t="s">
        <v>227</v>
      </c>
      <c r="BS58" s="32" t="s">
        <v>227</v>
      </c>
      <c r="CS58" s="68"/>
      <c r="DF58" s="80" t="s">
        <v>485</v>
      </c>
      <c r="DG58" s="59">
        <v>10.17</v>
      </c>
      <c r="DH58" s="59">
        <v>3.71</v>
      </c>
      <c r="DI58" s="35" t="s">
        <v>179</v>
      </c>
    </row>
    <row r="59" spans="14:113" x14ac:dyDescent="0.2">
      <c r="N59" s="56" t="s">
        <v>486</v>
      </c>
      <c r="O59" s="56" t="s">
        <v>480</v>
      </c>
      <c r="P59" s="56" t="s">
        <v>470</v>
      </c>
      <c r="Q59" s="59">
        <v>15.04</v>
      </c>
      <c r="R59" s="59">
        <v>4.2699999999999996</v>
      </c>
      <c r="S59" s="35" t="s">
        <v>134</v>
      </c>
      <c r="AA59" s="32" t="s">
        <v>136</v>
      </c>
      <c r="AB59" s="35" t="s">
        <v>330</v>
      </c>
      <c r="AC59" s="103" t="s">
        <v>200</v>
      </c>
      <c r="AD59" s="56" t="s">
        <v>243</v>
      </c>
      <c r="AE59" s="59">
        <v>5.65</v>
      </c>
      <c r="AF59" s="35" t="s">
        <v>134</v>
      </c>
      <c r="AG59" s="59">
        <v>4.22</v>
      </c>
      <c r="AH59" s="59">
        <v>29.4</v>
      </c>
      <c r="AI59" s="59">
        <v>0.19</v>
      </c>
      <c r="AJ59" s="66">
        <v>98.5</v>
      </c>
      <c r="AP59" s="56" t="s">
        <v>268</v>
      </c>
      <c r="AQ59" s="59">
        <f t="shared" si="3"/>
        <v>29.5</v>
      </c>
      <c r="AR59" s="59">
        <f t="shared" si="9"/>
        <v>97.7</v>
      </c>
      <c r="BJ59" s="32" t="s">
        <v>450</v>
      </c>
      <c r="BK59" s="32" t="s">
        <v>450</v>
      </c>
      <c r="BM59" s="32" t="s">
        <v>450</v>
      </c>
      <c r="BN59" s="32" t="s">
        <v>450</v>
      </c>
      <c r="CS59" s="68"/>
      <c r="DF59" s="80" t="s">
        <v>487</v>
      </c>
      <c r="DG59" s="59">
        <v>9.5</v>
      </c>
      <c r="DH59" s="59">
        <v>3.71</v>
      </c>
      <c r="DI59" s="35" t="s">
        <v>179</v>
      </c>
    </row>
    <row r="60" spans="14:113" x14ac:dyDescent="0.2">
      <c r="N60" s="56" t="s">
        <v>191</v>
      </c>
      <c r="O60" s="56" t="s">
        <v>488</v>
      </c>
      <c r="P60" s="56" t="s">
        <v>460</v>
      </c>
      <c r="Q60" s="59">
        <v>15.71</v>
      </c>
      <c r="R60" s="59">
        <v>4.1900000000000004</v>
      </c>
      <c r="S60" s="35" t="s">
        <v>134</v>
      </c>
      <c r="AA60" s="32" t="s">
        <v>136</v>
      </c>
      <c r="AB60" s="35" t="s">
        <v>330</v>
      </c>
      <c r="AC60" s="103" t="s">
        <v>201</v>
      </c>
      <c r="AD60" s="56" t="s">
        <v>243</v>
      </c>
      <c r="AE60" s="59">
        <v>8.0500000000000007</v>
      </c>
      <c r="AF60" s="35" t="s">
        <v>134</v>
      </c>
      <c r="AG60" s="59">
        <v>4.4800000000000004</v>
      </c>
      <c r="AH60" s="59">
        <v>29.4</v>
      </c>
      <c r="AI60" s="59">
        <v>0.27</v>
      </c>
      <c r="AJ60" s="66">
        <v>98.5</v>
      </c>
      <c r="AP60" s="56" t="s">
        <v>450</v>
      </c>
      <c r="AQ60" s="59">
        <f t="shared" si="3"/>
        <v>15</v>
      </c>
      <c r="AR60" s="59">
        <f t="shared" si="9"/>
        <v>97.8</v>
      </c>
      <c r="BJ60" s="32" t="s">
        <v>437</v>
      </c>
      <c r="BK60" s="32" t="s">
        <v>437</v>
      </c>
      <c r="BM60" s="32" t="s">
        <v>437</v>
      </c>
      <c r="BN60" s="32" t="s">
        <v>437</v>
      </c>
      <c r="CS60" s="68"/>
      <c r="DF60" s="80" t="s">
        <v>489</v>
      </c>
      <c r="DG60" s="59">
        <v>9.6</v>
      </c>
      <c r="DH60" s="59">
        <v>3.71</v>
      </c>
      <c r="DI60" s="35" t="s">
        <v>179</v>
      </c>
    </row>
    <row r="61" spans="14:113" x14ac:dyDescent="0.2">
      <c r="N61" s="56" t="s">
        <v>490</v>
      </c>
      <c r="O61" s="56" t="s">
        <v>488</v>
      </c>
      <c r="P61" s="56" t="s">
        <v>464</v>
      </c>
      <c r="Q61" s="59">
        <v>15.71</v>
      </c>
      <c r="R61" s="59">
        <v>4.1900000000000004</v>
      </c>
      <c r="S61" s="35" t="s">
        <v>134</v>
      </c>
      <c r="AA61" s="32" t="s">
        <v>136</v>
      </c>
      <c r="AB61" s="35" t="s">
        <v>330</v>
      </c>
      <c r="AC61" s="103" t="s">
        <v>182</v>
      </c>
      <c r="AD61" s="56" t="s">
        <v>243</v>
      </c>
      <c r="AE61" s="59">
        <v>4.26</v>
      </c>
      <c r="AF61" s="35" t="s">
        <v>134</v>
      </c>
      <c r="AG61" s="59">
        <v>4.41</v>
      </c>
      <c r="AH61" s="59">
        <v>29.4</v>
      </c>
      <c r="AI61" s="59">
        <v>0.14000000000000001</v>
      </c>
      <c r="AJ61" s="66">
        <v>98.5</v>
      </c>
      <c r="AP61" s="56" t="s">
        <v>437</v>
      </c>
      <c r="AQ61" s="59">
        <f t="shared" si="3"/>
        <v>24</v>
      </c>
      <c r="AR61" s="59">
        <f t="shared" si="9"/>
        <v>97.5</v>
      </c>
      <c r="BJ61" s="32" t="s">
        <v>242</v>
      </c>
      <c r="BK61" s="32" t="s">
        <v>242</v>
      </c>
      <c r="BM61" s="32" t="s">
        <v>242</v>
      </c>
      <c r="BN61" s="32" t="s">
        <v>242</v>
      </c>
      <c r="CS61" s="68"/>
      <c r="DF61" s="80" t="s">
        <v>491</v>
      </c>
      <c r="DG61" s="59">
        <v>10.17</v>
      </c>
      <c r="DH61" s="59">
        <v>3.71</v>
      </c>
      <c r="DI61" s="35" t="s">
        <v>179</v>
      </c>
    </row>
    <row r="62" spans="14:113" x14ac:dyDescent="0.2">
      <c r="N62" s="56" t="s">
        <v>492</v>
      </c>
      <c r="O62" s="56" t="s">
        <v>488</v>
      </c>
      <c r="P62" s="56" t="s">
        <v>467</v>
      </c>
      <c r="Q62" s="59">
        <v>15.71</v>
      </c>
      <c r="R62" s="59">
        <v>4.1900000000000004</v>
      </c>
      <c r="S62" s="35" t="s">
        <v>134</v>
      </c>
      <c r="AA62" s="32" t="s">
        <v>136</v>
      </c>
      <c r="AB62" s="35" t="s">
        <v>330</v>
      </c>
      <c r="AC62" s="103" t="s">
        <v>197</v>
      </c>
      <c r="AD62" s="56" t="s">
        <v>243</v>
      </c>
      <c r="AE62" s="59">
        <v>5.65</v>
      </c>
      <c r="AF62" s="35" t="s">
        <v>134</v>
      </c>
      <c r="AG62" s="59">
        <v>4.22</v>
      </c>
      <c r="AH62" s="59">
        <v>29.4</v>
      </c>
      <c r="AI62" s="59">
        <v>0.19</v>
      </c>
      <c r="AJ62" s="66">
        <v>98.5</v>
      </c>
      <c r="AP62" s="56" t="s">
        <v>242</v>
      </c>
      <c r="AQ62" s="59">
        <f t="shared" si="3"/>
        <v>33.6</v>
      </c>
      <c r="AR62" s="59">
        <f t="shared" si="9"/>
        <v>97.7</v>
      </c>
      <c r="BJ62" s="32" t="s">
        <v>138</v>
      </c>
      <c r="BK62" s="32" t="s">
        <v>138</v>
      </c>
      <c r="BM62" s="32" t="s">
        <v>138</v>
      </c>
      <c r="BN62" s="32" t="s">
        <v>138</v>
      </c>
      <c r="CS62" s="68"/>
      <c r="DF62" s="80" t="s">
        <v>493</v>
      </c>
      <c r="DG62" s="59">
        <v>10.17</v>
      </c>
      <c r="DH62" s="59">
        <v>3.71</v>
      </c>
      <c r="DI62" s="35" t="s">
        <v>179</v>
      </c>
    </row>
    <row r="63" spans="14:113" x14ac:dyDescent="0.2">
      <c r="N63" s="56" t="s">
        <v>494</v>
      </c>
      <c r="O63" s="56" t="s">
        <v>488</v>
      </c>
      <c r="P63" s="56" t="s">
        <v>470</v>
      </c>
      <c r="Q63" s="59">
        <v>15.71</v>
      </c>
      <c r="R63" s="59">
        <v>4.1900000000000004</v>
      </c>
      <c r="S63" s="35" t="s">
        <v>134</v>
      </c>
      <c r="AA63" s="32" t="s">
        <v>136</v>
      </c>
      <c r="AB63" s="35" t="s">
        <v>330</v>
      </c>
      <c r="AC63" s="103" t="s">
        <v>198</v>
      </c>
      <c r="AD63" s="56" t="s">
        <v>243</v>
      </c>
      <c r="AE63" s="59">
        <v>8.0500000000000007</v>
      </c>
      <c r="AF63" s="35" t="s">
        <v>134</v>
      </c>
      <c r="AG63" s="59">
        <v>4.4800000000000004</v>
      </c>
      <c r="AH63" s="59">
        <v>29.4</v>
      </c>
      <c r="AI63" s="59">
        <v>0.27</v>
      </c>
      <c r="AJ63" s="66">
        <v>98.5</v>
      </c>
      <c r="AP63" s="98" t="s">
        <v>495</v>
      </c>
      <c r="BJ63" s="32" t="s">
        <v>187</v>
      </c>
      <c r="BK63" s="32" t="s">
        <v>187</v>
      </c>
      <c r="BM63" s="32" t="s">
        <v>187</v>
      </c>
      <c r="BN63" s="32" t="s">
        <v>187</v>
      </c>
      <c r="CS63" s="68"/>
      <c r="DF63" s="80" t="s">
        <v>496</v>
      </c>
      <c r="DG63" s="59">
        <v>10.17</v>
      </c>
      <c r="DH63" s="59">
        <v>3.71</v>
      </c>
      <c r="DI63" s="35" t="s">
        <v>179</v>
      </c>
    </row>
    <row r="64" spans="14:113" x14ac:dyDescent="0.2">
      <c r="N64" s="56" t="s">
        <v>192</v>
      </c>
      <c r="O64" s="56" t="s">
        <v>497</v>
      </c>
      <c r="P64" s="56" t="s">
        <v>460</v>
      </c>
      <c r="Q64" s="59">
        <v>15.98</v>
      </c>
      <c r="R64" s="59">
        <v>4.1900000000000004</v>
      </c>
      <c r="S64" s="35" t="s">
        <v>134</v>
      </c>
      <c r="AA64" s="32" t="s">
        <v>136</v>
      </c>
      <c r="AB64" s="35" t="s">
        <v>330</v>
      </c>
      <c r="AC64" s="103" t="s">
        <v>195</v>
      </c>
      <c r="AD64" s="56" t="s">
        <v>243</v>
      </c>
      <c r="AE64" s="59">
        <v>9.6999999999999993</v>
      </c>
      <c r="AF64" s="35" t="s">
        <v>134</v>
      </c>
      <c r="AG64" s="59">
        <v>4.24</v>
      </c>
      <c r="AH64" s="59">
        <v>29.4</v>
      </c>
      <c r="AI64" s="59">
        <v>0.33</v>
      </c>
      <c r="AJ64" s="66">
        <v>98.5</v>
      </c>
      <c r="BJ64" s="32" t="s">
        <v>227</v>
      </c>
      <c r="BK64" s="32" t="s">
        <v>227</v>
      </c>
      <c r="BM64" s="32" t="s">
        <v>227</v>
      </c>
      <c r="BN64" s="32" t="s">
        <v>227</v>
      </c>
      <c r="CS64" s="68"/>
      <c r="DF64" s="80" t="s">
        <v>498</v>
      </c>
      <c r="DG64" s="59">
        <v>10.17</v>
      </c>
      <c r="DH64" s="59">
        <v>3.71</v>
      </c>
      <c r="DI64" s="35" t="s">
        <v>179</v>
      </c>
    </row>
    <row r="65" spans="14:113" x14ac:dyDescent="0.2">
      <c r="N65" s="56" t="s">
        <v>499</v>
      </c>
      <c r="O65" s="56" t="s">
        <v>497</v>
      </c>
      <c r="P65" s="56" t="s">
        <v>464</v>
      </c>
      <c r="Q65" s="59">
        <v>15.98</v>
      </c>
      <c r="R65" s="59">
        <v>4.1900000000000004</v>
      </c>
      <c r="S65" s="35" t="s">
        <v>134</v>
      </c>
      <c r="AA65" s="32" t="s">
        <v>136</v>
      </c>
      <c r="AB65" s="35" t="s">
        <v>330</v>
      </c>
      <c r="AC65" s="103" t="s">
        <v>24</v>
      </c>
      <c r="AD65" s="56" t="s">
        <v>243</v>
      </c>
      <c r="AE65" s="59">
        <v>9.6</v>
      </c>
      <c r="AF65" s="35" t="s">
        <v>134</v>
      </c>
      <c r="AG65" s="59">
        <v>4.2699999999999996</v>
      </c>
      <c r="AH65" s="59">
        <v>29.4</v>
      </c>
      <c r="AI65" s="59">
        <v>0.33</v>
      </c>
      <c r="AJ65" s="66">
        <v>98.5</v>
      </c>
      <c r="BR65" s="105" t="s">
        <v>500</v>
      </c>
      <c r="CS65" s="68"/>
      <c r="DF65" s="80" t="s">
        <v>501</v>
      </c>
      <c r="DG65" s="59">
        <v>10.17</v>
      </c>
      <c r="DH65" s="59">
        <v>3.71</v>
      </c>
      <c r="DI65" s="35" t="s">
        <v>179</v>
      </c>
    </row>
    <row r="66" spans="14:113" x14ac:dyDescent="0.2">
      <c r="N66" s="56" t="s">
        <v>502</v>
      </c>
      <c r="O66" s="56" t="s">
        <v>497</v>
      </c>
      <c r="P66" s="56" t="s">
        <v>467</v>
      </c>
      <c r="Q66" s="59">
        <v>15.98</v>
      </c>
      <c r="R66" s="59">
        <v>4.1900000000000004</v>
      </c>
      <c r="S66" s="35" t="s">
        <v>134</v>
      </c>
      <c r="AA66" s="32" t="s">
        <v>136</v>
      </c>
      <c r="AB66" s="35" t="s">
        <v>330</v>
      </c>
      <c r="AC66" s="103" t="s">
        <v>196</v>
      </c>
      <c r="AD66" s="56" t="s">
        <v>243</v>
      </c>
      <c r="AE66" s="59">
        <v>14.09</v>
      </c>
      <c r="AF66" s="35" t="s">
        <v>134</v>
      </c>
      <c r="AG66" s="59">
        <v>4.29</v>
      </c>
      <c r="AH66" s="59">
        <v>29.4</v>
      </c>
      <c r="AI66" s="59">
        <v>0.48</v>
      </c>
      <c r="AJ66" s="66">
        <v>98.5</v>
      </c>
      <c r="CS66" s="68"/>
      <c r="DF66" s="80" t="s">
        <v>503</v>
      </c>
      <c r="DG66" s="59">
        <v>10.17</v>
      </c>
      <c r="DH66" s="59">
        <v>3.71</v>
      </c>
      <c r="DI66" s="35" t="s">
        <v>179</v>
      </c>
    </row>
    <row r="67" spans="14:113" x14ac:dyDescent="0.2">
      <c r="N67" s="56" t="s">
        <v>504</v>
      </c>
      <c r="O67" s="56" t="s">
        <v>497</v>
      </c>
      <c r="P67" s="56" t="s">
        <v>470</v>
      </c>
      <c r="Q67" s="59">
        <v>15.98</v>
      </c>
      <c r="R67" s="59">
        <v>4.1900000000000004</v>
      </c>
      <c r="S67" s="35" t="s">
        <v>134</v>
      </c>
      <c r="AA67" s="32" t="s">
        <v>136</v>
      </c>
      <c r="AB67" s="35" t="s">
        <v>330</v>
      </c>
      <c r="AC67" s="103" t="s">
        <v>202</v>
      </c>
      <c r="AD67" s="56" t="s">
        <v>243</v>
      </c>
      <c r="AE67" s="59">
        <v>7.68</v>
      </c>
      <c r="AF67" s="35" t="s">
        <v>134</v>
      </c>
      <c r="AG67" s="59">
        <v>4.37</v>
      </c>
      <c r="AH67" s="59">
        <v>29.4</v>
      </c>
      <c r="AI67" s="59">
        <v>0.26</v>
      </c>
      <c r="AJ67" s="66">
        <v>98.5</v>
      </c>
      <c r="CS67" s="68"/>
      <c r="DF67" s="80" t="s">
        <v>505</v>
      </c>
      <c r="DG67" s="59">
        <v>10.17</v>
      </c>
      <c r="DH67" s="59">
        <v>3.71</v>
      </c>
      <c r="DI67" s="35" t="s">
        <v>179</v>
      </c>
    </row>
    <row r="68" spans="14:113" x14ac:dyDescent="0.2">
      <c r="N68" s="56" t="s">
        <v>193</v>
      </c>
      <c r="O68" s="56" t="s">
        <v>506</v>
      </c>
      <c r="P68" s="56" t="s">
        <v>460</v>
      </c>
      <c r="Q68" s="59">
        <v>16.64</v>
      </c>
      <c r="R68" s="59">
        <v>4.0999999999999996</v>
      </c>
      <c r="S68" s="35" t="s">
        <v>134</v>
      </c>
      <c r="AA68" s="32" t="s">
        <v>136</v>
      </c>
      <c r="AB68" s="35" t="s">
        <v>330</v>
      </c>
      <c r="AC68" s="103" t="s">
        <v>203</v>
      </c>
      <c r="AD68" s="56" t="s">
        <v>243</v>
      </c>
      <c r="AE68" s="59">
        <v>8.61</v>
      </c>
      <c r="AF68" s="35" t="s">
        <v>134</v>
      </c>
      <c r="AG68" s="59">
        <v>4.24</v>
      </c>
      <c r="AH68" s="59">
        <v>29.4</v>
      </c>
      <c r="AI68" s="59">
        <v>0.28999999999999998</v>
      </c>
      <c r="AJ68" s="66">
        <v>98.5</v>
      </c>
      <c r="CS68" s="68"/>
      <c r="DF68" s="80" t="s">
        <v>507</v>
      </c>
      <c r="DG68" s="59">
        <v>10.17</v>
      </c>
      <c r="DH68" s="59">
        <v>3.71</v>
      </c>
      <c r="DI68" s="35" t="s">
        <v>179</v>
      </c>
    </row>
    <row r="69" spans="14:113" x14ac:dyDescent="0.2">
      <c r="N69" s="56" t="s">
        <v>508</v>
      </c>
      <c r="O69" s="56" t="s">
        <v>506</v>
      </c>
      <c r="P69" s="56" t="s">
        <v>464</v>
      </c>
      <c r="Q69" s="59">
        <v>16.64</v>
      </c>
      <c r="R69" s="59">
        <v>4.0999999999999996</v>
      </c>
      <c r="S69" s="35" t="s">
        <v>134</v>
      </c>
      <c r="AA69" s="32" t="s">
        <v>136</v>
      </c>
      <c r="AB69" s="35" t="s">
        <v>330</v>
      </c>
      <c r="AC69" s="103" t="s">
        <v>139</v>
      </c>
      <c r="AD69" s="56" t="s">
        <v>243</v>
      </c>
      <c r="AE69" s="59">
        <v>7.68</v>
      </c>
      <c r="AF69" s="35" t="s">
        <v>134</v>
      </c>
      <c r="AG69" s="59">
        <v>4.37</v>
      </c>
      <c r="AH69" s="59">
        <v>29.4</v>
      </c>
      <c r="AI69" s="59">
        <v>0.26</v>
      </c>
      <c r="AJ69" s="66">
        <v>98.5</v>
      </c>
      <c r="AP69" s="98"/>
      <c r="DF69" s="80" t="s">
        <v>509</v>
      </c>
      <c r="DG69" s="59">
        <v>10.17</v>
      </c>
      <c r="DH69" s="59">
        <v>3.71</v>
      </c>
      <c r="DI69" s="35" t="s">
        <v>179</v>
      </c>
    </row>
    <row r="70" spans="14:113" x14ac:dyDescent="0.2">
      <c r="N70" s="56" t="s">
        <v>510</v>
      </c>
      <c r="O70" s="56" t="s">
        <v>506</v>
      </c>
      <c r="P70" s="56" t="s">
        <v>467</v>
      </c>
      <c r="Q70" s="59">
        <v>16.64</v>
      </c>
      <c r="R70" s="59">
        <v>4.0999999999999996</v>
      </c>
      <c r="S70" s="35" t="s">
        <v>134</v>
      </c>
      <c r="AA70" s="32" t="s">
        <v>136</v>
      </c>
      <c r="AB70" s="35" t="s">
        <v>330</v>
      </c>
      <c r="AC70" s="103" t="s">
        <v>186</v>
      </c>
      <c r="AD70" s="56" t="s">
        <v>243</v>
      </c>
      <c r="AE70" s="59">
        <v>8.61</v>
      </c>
      <c r="AF70" s="35" t="s">
        <v>134</v>
      </c>
      <c r="AG70" s="59">
        <v>4.24</v>
      </c>
      <c r="AH70" s="59">
        <v>29.4</v>
      </c>
      <c r="AI70" s="59">
        <v>0.28999999999999998</v>
      </c>
      <c r="AJ70" s="66">
        <v>98.5</v>
      </c>
      <c r="AP70" s="101"/>
      <c r="DF70" s="80" t="s">
        <v>511</v>
      </c>
      <c r="DG70" s="59">
        <v>10.17</v>
      </c>
      <c r="DH70" s="59">
        <v>3.71</v>
      </c>
      <c r="DI70" s="35" t="s">
        <v>179</v>
      </c>
    </row>
    <row r="71" spans="14:113" x14ac:dyDescent="0.2">
      <c r="N71" s="56" t="s">
        <v>512</v>
      </c>
      <c r="O71" s="56" t="s">
        <v>506</v>
      </c>
      <c r="P71" s="56" t="s">
        <v>470</v>
      </c>
      <c r="Q71" s="59">
        <v>16.64</v>
      </c>
      <c r="R71" s="59">
        <v>4.0999999999999996</v>
      </c>
      <c r="S71" s="35" t="s">
        <v>134</v>
      </c>
      <c r="AA71" s="32" t="s">
        <v>136</v>
      </c>
      <c r="AB71" s="35" t="s">
        <v>330</v>
      </c>
      <c r="AC71" s="103" t="s">
        <v>188</v>
      </c>
      <c r="AD71" s="56" t="s">
        <v>243</v>
      </c>
      <c r="AE71" s="59">
        <v>8.8699999999999992</v>
      </c>
      <c r="AF71" s="35" t="s">
        <v>134</v>
      </c>
      <c r="AG71" s="59">
        <v>4.24</v>
      </c>
      <c r="AH71" s="59">
        <v>29.4</v>
      </c>
      <c r="AI71" s="59">
        <v>0.3</v>
      </c>
      <c r="AJ71" s="66">
        <v>98.5</v>
      </c>
      <c r="DF71" s="80" t="s">
        <v>513</v>
      </c>
      <c r="DG71" s="59">
        <v>10.55</v>
      </c>
      <c r="DH71" s="59">
        <v>3.71</v>
      </c>
      <c r="DI71" s="35" t="s">
        <v>179</v>
      </c>
    </row>
    <row r="72" spans="14:113" x14ac:dyDescent="0.2">
      <c r="N72" s="56" t="s">
        <v>194</v>
      </c>
      <c r="O72" s="56" t="s">
        <v>514</v>
      </c>
      <c r="P72" s="56" t="s">
        <v>460</v>
      </c>
      <c r="Q72" s="59">
        <v>16.88</v>
      </c>
      <c r="R72" s="59">
        <v>4.1100000000000003</v>
      </c>
      <c r="S72" s="35" t="s">
        <v>134</v>
      </c>
      <c r="AA72" s="32" t="s">
        <v>136</v>
      </c>
      <c r="AB72" s="35" t="s">
        <v>128</v>
      </c>
      <c r="AC72" s="103" t="s">
        <v>199</v>
      </c>
      <c r="AD72" s="56" t="s">
        <v>267</v>
      </c>
      <c r="AE72" s="59">
        <v>4.26</v>
      </c>
      <c r="AF72" s="35" t="s">
        <v>134</v>
      </c>
      <c r="AG72" s="59">
        <v>4.41</v>
      </c>
      <c r="AH72" s="59">
        <v>24</v>
      </c>
      <c r="AI72" s="59">
        <v>0.18</v>
      </c>
      <c r="AJ72" s="66">
        <v>97.4</v>
      </c>
      <c r="DF72" s="80" t="s">
        <v>515</v>
      </c>
      <c r="DG72" s="59">
        <v>10.55</v>
      </c>
      <c r="DH72" s="59">
        <v>3.71</v>
      </c>
      <c r="DI72" s="35" t="s">
        <v>179</v>
      </c>
    </row>
    <row r="73" spans="14:113" x14ac:dyDescent="0.2">
      <c r="N73" s="56" t="s">
        <v>516</v>
      </c>
      <c r="O73" s="56" t="s">
        <v>514</v>
      </c>
      <c r="P73" s="56" t="s">
        <v>464</v>
      </c>
      <c r="Q73" s="59">
        <v>16.88</v>
      </c>
      <c r="R73" s="59">
        <v>4.1100000000000003</v>
      </c>
      <c r="S73" s="35" t="s">
        <v>134</v>
      </c>
      <c r="AA73" s="32" t="s">
        <v>136</v>
      </c>
      <c r="AB73" s="35" t="s">
        <v>128</v>
      </c>
      <c r="AC73" s="103" t="s">
        <v>200</v>
      </c>
      <c r="AD73" s="56" t="s">
        <v>267</v>
      </c>
      <c r="AE73" s="59">
        <v>5.65</v>
      </c>
      <c r="AF73" s="35" t="s">
        <v>134</v>
      </c>
      <c r="AG73" s="59">
        <v>4.22</v>
      </c>
      <c r="AH73" s="59">
        <v>24</v>
      </c>
      <c r="AI73" s="59">
        <v>0.24</v>
      </c>
      <c r="AJ73" s="66">
        <v>97.4</v>
      </c>
      <c r="DF73" s="80" t="s">
        <v>517</v>
      </c>
      <c r="DG73" s="59">
        <v>10.55</v>
      </c>
      <c r="DH73" s="59">
        <v>3.71</v>
      </c>
      <c r="DI73" s="35" t="s">
        <v>179</v>
      </c>
    </row>
    <row r="74" spans="14:113" x14ac:dyDescent="0.2">
      <c r="N74" s="56" t="s">
        <v>518</v>
      </c>
      <c r="O74" s="56" t="s">
        <v>514</v>
      </c>
      <c r="P74" s="56" t="s">
        <v>467</v>
      </c>
      <c r="Q74" s="59">
        <v>16.88</v>
      </c>
      <c r="R74" s="59">
        <v>4.1100000000000003</v>
      </c>
      <c r="S74" s="35" t="s">
        <v>134</v>
      </c>
      <c r="AA74" s="32" t="s">
        <v>136</v>
      </c>
      <c r="AB74" s="35" t="s">
        <v>128</v>
      </c>
      <c r="AC74" s="103" t="s">
        <v>201</v>
      </c>
      <c r="AD74" s="56" t="s">
        <v>267</v>
      </c>
      <c r="AE74" s="59">
        <v>8.0500000000000007</v>
      </c>
      <c r="AF74" s="35" t="s">
        <v>134</v>
      </c>
      <c r="AG74" s="59">
        <v>4.4800000000000004</v>
      </c>
      <c r="AH74" s="59">
        <v>24</v>
      </c>
      <c r="AI74" s="59">
        <v>0.34</v>
      </c>
      <c r="AJ74" s="66">
        <v>97.4</v>
      </c>
      <c r="DF74" s="80" t="s">
        <v>519</v>
      </c>
      <c r="DG74" s="59">
        <v>10.55</v>
      </c>
      <c r="DH74" s="59">
        <v>3.71</v>
      </c>
      <c r="DI74" s="35" t="s">
        <v>179</v>
      </c>
    </row>
    <row r="75" spans="14:113" x14ac:dyDescent="0.2">
      <c r="N75" s="56" t="s">
        <v>520</v>
      </c>
      <c r="O75" s="56" t="s">
        <v>514</v>
      </c>
      <c r="P75" s="56" t="s">
        <v>470</v>
      </c>
      <c r="Q75" s="59">
        <v>16.88</v>
      </c>
      <c r="R75" s="59">
        <v>4.1100000000000003</v>
      </c>
      <c r="S75" s="35" t="s">
        <v>134</v>
      </c>
      <c r="AA75" s="32" t="s">
        <v>136</v>
      </c>
      <c r="AB75" s="35" t="s">
        <v>128</v>
      </c>
      <c r="AC75" s="103" t="s">
        <v>182</v>
      </c>
      <c r="AD75" s="56" t="s">
        <v>267</v>
      </c>
      <c r="AE75" s="59">
        <v>4.26</v>
      </c>
      <c r="AF75" s="35" t="s">
        <v>134</v>
      </c>
      <c r="AG75" s="59">
        <v>4.41</v>
      </c>
      <c r="AH75" s="59">
        <v>24</v>
      </c>
      <c r="AI75" s="59">
        <v>0.18</v>
      </c>
      <c r="AJ75" s="66">
        <v>97.4</v>
      </c>
      <c r="DF75" s="80" t="s">
        <v>521</v>
      </c>
      <c r="DG75" s="59">
        <v>10.55</v>
      </c>
      <c r="DH75" s="59">
        <v>3.71</v>
      </c>
      <c r="DI75" s="35" t="s">
        <v>179</v>
      </c>
    </row>
    <row r="76" spans="14:113" x14ac:dyDescent="0.2">
      <c r="N76" s="32" t="s">
        <v>199</v>
      </c>
      <c r="O76" s="56" t="s">
        <v>183</v>
      </c>
      <c r="P76" s="32" t="s">
        <v>522</v>
      </c>
      <c r="Q76" s="59">
        <v>4.26</v>
      </c>
      <c r="R76" s="59">
        <v>4.41</v>
      </c>
      <c r="S76" s="35" t="s">
        <v>134</v>
      </c>
      <c r="AA76" s="32" t="s">
        <v>136</v>
      </c>
      <c r="AB76" s="35" t="s">
        <v>128</v>
      </c>
      <c r="AC76" s="103" t="s">
        <v>197</v>
      </c>
      <c r="AD76" s="56" t="s">
        <v>267</v>
      </c>
      <c r="AE76" s="59">
        <v>5.65</v>
      </c>
      <c r="AF76" s="35" t="s">
        <v>134</v>
      </c>
      <c r="AG76" s="59">
        <v>4.22</v>
      </c>
      <c r="AH76" s="59">
        <v>24</v>
      </c>
      <c r="AI76" s="59">
        <v>0.24</v>
      </c>
      <c r="AJ76" s="66">
        <v>97.4</v>
      </c>
      <c r="DF76" s="80" t="s">
        <v>523</v>
      </c>
      <c r="DG76" s="59">
        <v>10.55</v>
      </c>
      <c r="DH76" s="59">
        <v>3.71</v>
      </c>
      <c r="DI76" s="35" t="s">
        <v>179</v>
      </c>
    </row>
    <row r="77" spans="14:113" x14ac:dyDescent="0.2">
      <c r="N77" s="32" t="s">
        <v>200</v>
      </c>
      <c r="O77" s="56" t="s">
        <v>301</v>
      </c>
      <c r="P77" s="32" t="s">
        <v>522</v>
      </c>
      <c r="Q77" s="59">
        <v>5.65</v>
      </c>
      <c r="R77" s="59">
        <v>4.22</v>
      </c>
      <c r="S77" s="35" t="s">
        <v>134</v>
      </c>
      <c r="AA77" s="32" t="s">
        <v>136</v>
      </c>
      <c r="AB77" s="35" t="s">
        <v>128</v>
      </c>
      <c r="AC77" s="103" t="s">
        <v>198</v>
      </c>
      <c r="AD77" s="56" t="s">
        <v>267</v>
      </c>
      <c r="AE77" s="59">
        <v>8.0500000000000007</v>
      </c>
      <c r="AF77" s="35" t="s">
        <v>134</v>
      </c>
      <c r="AG77" s="59">
        <v>4.4800000000000004</v>
      </c>
      <c r="AH77" s="59">
        <v>24</v>
      </c>
      <c r="AI77" s="59">
        <v>0.34</v>
      </c>
      <c r="AJ77" s="66">
        <v>97.4</v>
      </c>
      <c r="DF77" s="80" t="s">
        <v>524</v>
      </c>
      <c r="DG77" s="59">
        <v>10.55</v>
      </c>
      <c r="DH77" s="59">
        <v>3.71</v>
      </c>
      <c r="DI77" s="35" t="s">
        <v>179</v>
      </c>
    </row>
    <row r="78" spans="14:113" x14ac:dyDescent="0.2">
      <c r="N78" s="32" t="s">
        <v>201</v>
      </c>
      <c r="O78" s="56" t="s">
        <v>345</v>
      </c>
      <c r="P78" s="32" t="s">
        <v>522</v>
      </c>
      <c r="Q78" s="59">
        <v>8.0500000000000007</v>
      </c>
      <c r="R78" s="59">
        <v>4.4800000000000004</v>
      </c>
      <c r="S78" s="35" t="s">
        <v>134</v>
      </c>
      <c r="AA78" s="32" t="s">
        <v>136</v>
      </c>
      <c r="AB78" s="35" t="s">
        <v>128</v>
      </c>
      <c r="AC78" s="103" t="s">
        <v>195</v>
      </c>
      <c r="AD78" s="56" t="s">
        <v>267</v>
      </c>
      <c r="AE78" s="59">
        <v>9.6999999999999993</v>
      </c>
      <c r="AF78" s="35" t="s">
        <v>134</v>
      </c>
      <c r="AG78" s="59">
        <v>4.24</v>
      </c>
      <c r="AH78" s="59">
        <v>24</v>
      </c>
      <c r="AI78" s="59">
        <v>0.4</v>
      </c>
      <c r="AJ78" s="66">
        <v>97.4</v>
      </c>
      <c r="DF78" s="80" t="s">
        <v>525</v>
      </c>
      <c r="DG78" s="59">
        <v>4.4000000000000004</v>
      </c>
      <c r="DH78" s="59">
        <v>3.71</v>
      </c>
      <c r="DI78" s="35" t="s">
        <v>179</v>
      </c>
    </row>
    <row r="79" spans="14:113" x14ac:dyDescent="0.2">
      <c r="N79" s="32" t="s">
        <v>202</v>
      </c>
      <c r="O79" s="56" t="s">
        <v>430</v>
      </c>
      <c r="P79" s="32" t="s">
        <v>526</v>
      </c>
      <c r="Q79" s="59">
        <v>7.68</v>
      </c>
      <c r="R79" s="59">
        <v>4.37</v>
      </c>
      <c r="S79" s="35" t="s">
        <v>134</v>
      </c>
      <c r="AA79" s="32" t="s">
        <v>136</v>
      </c>
      <c r="AB79" s="35" t="s">
        <v>128</v>
      </c>
      <c r="AC79" s="103" t="s">
        <v>24</v>
      </c>
      <c r="AD79" s="56" t="s">
        <v>267</v>
      </c>
      <c r="AE79" s="59">
        <v>9.6</v>
      </c>
      <c r="AF79" s="35" t="s">
        <v>134</v>
      </c>
      <c r="AG79" s="59">
        <v>4.2699999999999996</v>
      </c>
      <c r="AH79" s="59">
        <v>24</v>
      </c>
      <c r="AI79" s="59">
        <v>0.4</v>
      </c>
      <c r="AJ79" s="66">
        <v>97.4</v>
      </c>
      <c r="DF79" s="80" t="s">
        <v>527</v>
      </c>
      <c r="DG79" s="59">
        <v>4.4000000000000004</v>
      </c>
      <c r="DH79" s="59">
        <v>3.71</v>
      </c>
      <c r="DI79" s="35" t="s">
        <v>179</v>
      </c>
    </row>
    <row r="80" spans="14:113" x14ac:dyDescent="0.2">
      <c r="N80" s="32" t="s">
        <v>203</v>
      </c>
      <c r="O80" s="56" t="s">
        <v>447</v>
      </c>
      <c r="P80" s="32" t="s">
        <v>526</v>
      </c>
      <c r="Q80" s="59">
        <v>8.61</v>
      </c>
      <c r="R80" s="59">
        <v>4.24</v>
      </c>
      <c r="S80" s="35" t="s">
        <v>134</v>
      </c>
      <c r="AA80" s="32" t="s">
        <v>136</v>
      </c>
      <c r="AB80" s="35" t="s">
        <v>128</v>
      </c>
      <c r="AC80" s="103" t="s">
        <v>202</v>
      </c>
      <c r="AD80" s="56" t="s">
        <v>267</v>
      </c>
      <c r="AE80" s="59">
        <v>7.68</v>
      </c>
      <c r="AF80" s="35" t="s">
        <v>134</v>
      </c>
      <c r="AG80" s="59">
        <v>4.37</v>
      </c>
      <c r="AH80" s="59">
        <v>24</v>
      </c>
      <c r="AI80" s="59">
        <v>0.32</v>
      </c>
      <c r="AJ80" s="66">
        <v>97.4</v>
      </c>
      <c r="DF80" s="80" t="s">
        <v>528</v>
      </c>
      <c r="DG80" s="59">
        <v>4.4000000000000004</v>
      </c>
      <c r="DH80" s="59">
        <v>3.71</v>
      </c>
      <c r="DI80" s="35" t="s">
        <v>179</v>
      </c>
    </row>
    <row r="81" spans="14:113" x14ac:dyDescent="0.2">
      <c r="N81" s="32" t="s">
        <v>137</v>
      </c>
      <c r="O81" s="32" t="s">
        <v>137</v>
      </c>
      <c r="P81" s="102" t="s">
        <v>529</v>
      </c>
      <c r="Q81" s="59">
        <v>4.2</v>
      </c>
      <c r="R81" s="81">
        <v>5.0999999999999996</v>
      </c>
      <c r="S81" s="35" t="s">
        <v>134</v>
      </c>
      <c r="AA81" s="32" t="s">
        <v>136</v>
      </c>
      <c r="AB81" s="35" t="s">
        <v>128</v>
      </c>
      <c r="AC81" s="103" t="s">
        <v>203</v>
      </c>
      <c r="AD81" s="56" t="s">
        <v>267</v>
      </c>
      <c r="AE81" s="59">
        <v>8.61</v>
      </c>
      <c r="AF81" s="35" t="s">
        <v>134</v>
      </c>
      <c r="AG81" s="59">
        <v>4.24</v>
      </c>
      <c r="AH81" s="59">
        <v>24</v>
      </c>
      <c r="AI81" s="59">
        <v>0.36</v>
      </c>
      <c r="AJ81" s="66">
        <v>97.4</v>
      </c>
      <c r="DF81" s="80" t="s">
        <v>530</v>
      </c>
      <c r="DG81" s="59">
        <v>5</v>
      </c>
      <c r="DH81" s="59">
        <v>3.81</v>
      </c>
      <c r="DI81" s="35" t="s">
        <v>179</v>
      </c>
    </row>
    <row r="82" spans="14:113" x14ac:dyDescent="0.2">
      <c r="N82" s="32" t="s">
        <v>185</v>
      </c>
      <c r="O82" s="32" t="s">
        <v>185</v>
      </c>
      <c r="P82" s="102" t="s">
        <v>529</v>
      </c>
      <c r="Q82" s="59">
        <v>6.35</v>
      </c>
      <c r="R82" s="81">
        <v>4.95</v>
      </c>
      <c r="S82" s="35" t="s">
        <v>134</v>
      </c>
      <c r="AA82" s="32" t="s">
        <v>136</v>
      </c>
      <c r="AB82" s="35" t="s">
        <v>128</v>
      </c>
      <c r="AC82" s="103" t="s">
        <v>139</v>
      </c>
      <c r="AD82" s="56" t="s">
        <v>267</v>
      </c>
      <c r="AE82" s="59">
        <v>7.68</v>
      </c>
      <c r="AF82" s="35" t="s">
        <v>134</v>
      </c>
      <c r="AG82" s="59">
        <v>4.37</v>
      </c>
      <c r="AH82" s="59">
        <v>24</v>
      </c>
      <c r="AI82" s="59">
        <v>0.32</v>
      </c>
      <c r="AJ82" s="66">
        <v>97.4</v>
      </c>
      <c r="DF82" s="80" t="s">
        <v>531</v>
      </c>
      <c r="DG82" s="59">
        <v>5.3</v>
      </c>
      <c r="DH82" s="59">
        <v>3.75</v>
      </c>
      <c r="DI82" s="35" t="s">
        <v>179</v>
      </c>
    </row>
    <row r="83" spans="14:113" x14ac:dyDescent="0.2">
      <c r="N83" s="32" t="s">
        <v>208</v>
      </c>
      <c r="O83" s="32" t="s">
        <v>208</v>
      </c>
      <c r="P83" s="102" t="s">
        <v>529</v>
      </c>
      <c r="Q83" s="59">
        <v>8.4</v>
      </c>
      <c r="R83" s="81">
        <v>5.15</v>
      </c>
      <c r="S83" s="35" t="s">
        <v>134</v>
      </c>
      <c r="AA83" s="32" t="s">
        <v>136</v>
      </c>
      <c r="AB83" s="35" t="s">
        <v>128</v>
      </c>
      <c r="AC83" s="103" t="s">
        <v>186</v>
      </c>
      <c r="AD83" s="56" t="s">
        <v>267</v>
      </c>
      <c r="AE83" s="59">
        <v>8.61</v>
      </c>
      <c r="AF83" s="35" t="s">
        <v>134</v>
      </c>
      <c r="AG83" s="59">
        <v>4.24</v>
      </c>
      <c r="AH83" s="59">
        <v>24</v>
      </c>
      <c r="AI83" s="59">
        <v>0.36</v>
      </c>
      <c r="AJ83" s="66">
        <v>97.4</v>
      </c>
      <c r="DF83" s="80" t="s">
        <v>532</v>
      </c>
      <c r="DG83" s="59">
        <v>5.5</v>
      </c>
      <c r="DH83" s="59">
        <v>3.71</v>
      </c>
      <c r="DI83" s="35" t="s">
        <v>179</v>
      </c>
    </row>
    <row r="84" spans="14:113" x14ac:dyDescent="0.2">
      <c r="N84" s="32" t="s">
        <v>209</v>
      </c>
      <c r="O84" s="32" t="s">
        <v>209</v>
      </c>
      <c r="P84" s="102" t="s">
        <v>529</v>
      </c>
      <c r="Q84" s="59">
        <v>10</v>
      </c>
      <c r="R84" s="81">
        <v>4.95</v>
      </c>
      <c r="S84" s="35" t="s">
        <v>134</v>
      </c>
      <c r="AA84" s="32" t="s">
        <v>136</v>
      </c>
      <c r="AB84" s="35" t="s">
        <v>128</v>
      </c>
      <c r="AC84" s="103" t="s">
        <v>188</v>
      </c>
      <c r="AD84" s="56" t="s">
        <v>267</v>
      </c>
      <c r="AE84" s="59">
        <v>8.8699999999999992</v>
      </c>
      <c r="AF84" s="35" t="s">
        <v>134</v>
      </c>
      <c r="AG84" s="59">
        <v>4.24</v>
      </c>
      <c r="AH84" s="59">
        <v>24</v>
      </c>
      <c r="AI84" s="59">
        <v>0.37</v>
      </c>
      <c r="AJ84" s="66">
        <v>97.4</v>
      </c>
      <c r="DF84" s="80" t="s">
        <v>533</v>
      </c>
      <c r="DG84" s="59">
        <v>5.7</v>
      </c>
      <c r="DH84" s="59">
        <v>3.71</v>
      </c>
      <c r="DI84" s="35" t="s">
        <v>179</v>
      </c>
    </row>
    <row r="85" spans="14:113" x14ac:dyDescent="0.2">
      <c r="N85" s="32" t="s">
        <v>210</v>
      </c>
      <c r="O85" s="32" t="s">
        <v>210</v>
      </c>
      <c r="P85" s="102" t="s">
        <v>529</v>
      </c>
      <c r="Q85" s="59">
        <v>12.1</v>
      </c>
      <c r="R85" s="81">
        <v>4.95</v>
      </c>
      <c r="S85" s="35" t="s">
        <v>134</v>
      </c>
      <c r="AA85" s="32" t="s">
        <v>136</v>
      </c>
      <c r="AB85" s="35" t="s">
        <v>128</v>
      </c>
      <c r="AC85" s="111" t="s">
        <v>137</v>
      </c>
      <c r="AD85" s="56" t="s">
        <v>267</v>
      </c>
      <c r="AE85" s="59">
        <v>4.2</v>
      </c>
      <c r="AF85" s="35" t="s">
        <v>134</v>
      </c>
      <c r="AG85" s="59">
        <v>5.0999999999999996</v>
      </c>
      <c r="AH85" s="59">
        <v>24</v>
      </c>
      <c r="AI85" s="59">
        <v>0.18</v>
      </c>
      <c r="AJ85" s="66">
        <v>97.4</v>
      </c>
      <c r="DF85" s="80" t="s">
        <v>534</v>
      </c>
      <c r="DG85" s="59">
        <v>5.57</v>
      </c>
      <c r="DH85" s="59">
        <v>3.71</v>
      </c>
      <c r="DI85" s="35" t="s">
        <v>179</v>
      </c>
    </row>
    <row r="86" spans="14:113" x14ac:dyDescent="0.2">
      <c r="N86" s="32" t="s">
        <v>535</v>
      </c>
      <c r="O86" s="32" t="s">
        <v>535</v>
      </c>
      <c r="P86" s="102" t="s">
        <v>529</v>
      </c>
      <c r="Q86" s="59">
        <v>12.1</v>
      </c>
      <c r="R86" s="81">
        <v>4.95</v>
      </c>
      <c r="S86" s="35" t="s">
        <v>134</v>
      </c>
      <c r="AA86" s="32" t="s">
        <v>136</v>
      </c>
      <c r="AB86" s="35" t="s">
        <v>128</v>
      </c>
      <c r="AC86" s="103" t="s">
        <v>266</v>
      </c>
      <c r="AD86" s="56" t="s">
        <v>267</v>
      </c>
      <c r="AE86" s="59">
        <v>6.35</v>
      </c>
      <c r="AF86" s="35" t="s">
        <v>134</v>
      </c>
      <c r="AG86" s="59">
        <v>4.95</v>
      </c>
      <c r="AH86" s="59">
        <v>24</v>
      </c>
      <c r="AI86" s="59">
        <v>0.26</v>
      </c>
      <c r="AJ86" s="66">
        <v>97.4</v>
      </c>
      <c r="DF86" s="80" t="s">
        <v>536</v>
      </c>
      <c r="DG86" s="59">
        <v>5.6</v>
      </c>
      <c r="DH86" s="59">
        <v>3.71</v>
      </c>
      <c r="DI86" s="35" t="s">
        <v>179</v>
      </c>
    </row>
    <row r="87" spans="14:113" x14ac:dyDescent="0.2">
      <c r="N87" s="32" t="s">
        <v>212</v>
      </c>
      <c r="O87" s="32" t="s">
        <v>212</v>
      </c>
      <c r="P87" s="102" t="s">
        <v>529</v>
      </c>
      <c r="Q87" s="59">
        <v>14.5</v>
      </c>
      <c r="R87" s="81">
        <v>4.5999999999999996</v>
      </c>
      <c r="S87" s="35" t="s">
        <v>134</v>
      </c>
      <c r="AA87" s="32" t="s">
        <v>136</v>
      </c>
      <c r="AB87" s="35" t="s">
        <v>128</v>
      </c>
      <c r="AC87" s="103" t="s">
        <v>279</v>
      </c>
      <c r="AD87" s="56" t="s">
        <v>267</v>
      </c>
      <c r="AE87" s="59">
        <v>8.4</v>
      </c>
      <c r="AF87" s="35" t="s">
        <v>134</v>
      </c>
      <c r="AG87" s="59">
        <v>5.15</v>
      </c>
      <c r="AH87" s="59">
        <v>24</v>
      </c>
      <c r="AI87" s="59">
        <v>0.35</v>
      </c>
      <c r="AJ87" s="66">
        <v>97.4</v>
      </c>
      <c r="DF87" s="80" t="s">
        <v>537</v>
      </c>
      <c r="DG87" s="59">
        <v>5.6</v>
      </c>
      <c r="DH87" s="59">
        <v>3.71</v>
      </c>
      <c r="DI87" s="35" t="s">
        <v>179</v>
      </c>
    </row>
    <row r="88" spans="14:113" x14ac:dyDescent="0.2">
      <c r="N88" s="32" t="s">
        <v>538</v>
      </c>
      <c r="O88" s="32" t="s">
        <v>538</v>
      </c>
      <c r="P88" s="102" t="s">
        <v>529</v>
      </c>
      <c r="Q88" s="59">
        <v>14.5</v>
      </c>
      <c r="R88" s="81">
        <v>4.5999999999999996</v>
      </c>
      <c r="S88" s="35" t="s">
        <v>134</v>
      </c>
      <c r="AA88" s="32" t="s">
        <v>136</v>
      </c>
      <c r="AB88" s="35" t="s">
        <v>128</v>
      </c>
      <c r="AC88" s="103" t="s">
        <v>287</v>
      </c>
      <c r="AD88" s="56" t="s">
        <v>267</v>
      </c>
      <c r="AE88" s="59">
        <v>10</v>
      </c>
      <c r="AF88" s="35" t="s">
        <v>134</v>
      </c>
      <c r="AG88" s="59">
        <v>4.95</v>
      </c>
      <c r="AH88" s="59">
        <v>24</v>
      </c>
      <c r="AI88" s="59">
        <v>0.42</v>
      </c>
      <c r="AJ88" s="66">
        <v>97.4</v>
      </c>
      <c r="DF88" s="80" t="s">
        <v>539</v>
      </c>
      <c r="DG88" s="59">
        <v>5</v>
      </c>
      <c r="DH88" s="59">
        <v>3.71</v>
      </c>
      <c r="DI88" s="35" t="s">
        <v>179</v>
      </c>
    </row>
    <row r="89" spans="14:113" x14ac:dyDescent="0.2">
      <c r="N89" s="32" t="s">
        <v>214</v>
      </c>
      <c r="O89" s="32" t="s">
        <v>214</v>
      </c>
      <c r="P89" s="102" t="s">
        <v>529</v>
      </c>
      <c r="Q89" s="59">
        <v>15.9</v>
      </c>
      <c r="R89" s="81">
        <v>4.5</v>
      </c>
      <c r="S89" s="35" t="s">
        <v>134</v>
      </c>
      <c r="AA89" s="32" t="s">
        <v>136</v>
      </c>
      <c r="AB89" s="35" t="s">
        <v>128</v>
      </c>
      <c r="AC89" s="103" t="s">
        <v>199</v>
      </c>
      <c r="AD89" s="56" t="s">
        <v>280</v>
      </c>
      <c r="AE89" s="59">
        <v>4.26</v>
      </c>
      <c r="AF89" s="35" t="s">
        <v>134</v>
      </c>
      <c r="AG89" s="59">
        <v>4.41</v>
      </c>
      <c r="AH89" s="59">
        <v>24</v>
      </c>
      <c r="AI89" s="59">
        <v>0.18</v>
      </c>
      <c r="AJ89" s="66">
        <v>97.4</v>
      </c>
      <c r="DF89" s="80" t="s">
        <v>540</v>
      </c>
      <c r="DG89" s="59">
        <v>5.6</v>
      </c>
      <c r="DH89" s="59">
        <v>3.71</v>
      </c>
      <c r="DI89" s="35" t="s">
        <v>179</v>
      </c>
    </row>
    <row r="90" spans="14:113" x14ac:dyDescent="0.2">
      <c r="N90" s="32" t="s">
        <v>541</v>
      </c>
      <c r="O90" s="32" t="s">
        <v>541</v>
      </c>
      <c r="P90" s="102" t="s">
        <v>529</v>
      </c>
      <c r="Q90" s="59">
        <v>15.9</v>
      </c>
      <c r="R90" s="81">
        <v>4.5</v>
      </c>
      <c r="S90" s="35" t="s">
        <v>134</v>
      </c>
      <c r="AA90" s="32" t="s">
        <v>136</v>
      </c>
      <c r="AB90" s="35" t="s">
        <v>128</v>
      </c>
      <c r="AC90" s="103" t="s">
        <v>200</v>
      </c>
      <c r="AD90" s="56" t="s">
        <v>280</v>
      </c>
      <c r="AE90" s="59">
        <v>5.65</v>
      </c>
      <c r="AF90" s="35" t="s">
        <v>134</v>
      </c>
      <c r="AG90" s="59">
        <v>4.22</v>
      </c>
      <c r="AH90" s="59">
        <v>24</v>
      </c>
      <c r="AI90" s="59">
        <v>0.24</v>
      </c>
      <c r="AJ90" s="66">
        <v>97.4</v>
      </c>
      <c r="DF90" s="80" t="s">
        <v>542</v>
      </c>
      <c r="DG90" s="59">
        <v>5.9</v>
      </c>
      <c r="DH90" s="59">
        <v>3.71</v>
      </c>
      <c r="DI90" s="35" t="s">
        <v>179</v>
      </c>
    </row>
    <row r="91" spans="14:113" x14ac:dyDescent="0.2">
      <c r="N91" s="32" t="s">
        <v>543</v>
      </c>
      <c r="O91" s="32" t="s">
        <v>543</v>
      </c>
      <c r="P91" s="102" t="s">
        <v>529</v>
      </c>
      <c r="Q91" s="59">
        <v>18</v>
      </c>
      <c r="R91" s="81">
        <v>4.7</v>
      </c>
      <c r="S91" s="35" t="s">
        <v>134</v>
      </c>
      <c r="AA91" s="32" t="s">
        <v>136</v>
      </c>
      <c r="AB91" s="35" t="s">
        <v>128</v>
      </c>
      <c r="AC91" s="103" t="s">
        <v>201</v>
      </c>
      <c r="AD91" s="56" t="s">
        <v>280</v>
      </c>
      <c r="AE91" s="59">
        <v>8.0500000000000007</v>
      </c>
      <c r="AF91" s="35" t="s">
        <v>134</v>
      </c>
      <c r="AG91" s="59">
        <v>4.4800000000000004</v>
      </c>
      <c r="AH91" s="59">
        <v>24</v>
      </c>
      <c r="AI91" s="59">
        <v>0.34</v>
      </c>
      <c r="AJ91" s="66">
        <v>97.4</v>
      </c>
      <c r="DF91" s="80" t="s">
        <v>544</v>
      </c>
      <c r="DG91" s="59">
        <v>6.5</v>
      </c>
      <c r="DH91" s="59">
        <v>3.71</v>
      </c>
      <c r="DI91" s="35" t="s">
        <v>179</v>
      </c>
    </row>
    <row r="92" spans="14:113" x14ac:dyDescent="0.2">
      <c r="N92" s="32" t="s">
        <v>545</v>
      </c>
      <c r="O92" s="32" t="s">
        <v>545</v>
      </c>
      <c r="P92" s="102" t="s">
        <v>529</v>
      </c>
      <c r="Q92" s="59">
        <v>22</v>
      </c>
      <c r="R92" s="81">
        <v>4.4000000000000004</v>
      </c>
      <c r="S92" s="35" t="s">
        <v>134</v>
      </c>
      <c r="AA92" s="32" t="s">
        <v>136</v>
      </c>
      <c r="AB92" s="35" t="s">
        <v>128</v>
      </c>
      <c r="AC92" s="103" t="s">
        <v>182</v>
      </c>
      <c r="AD92" s="56" t="s">
        <v>280</v>
      </c>
      <c r="AE92" s="59">
        <v>4.26</v>
      </c>
      <c r="AF92" s="35" t="s">
        <v>134</v>
      </c>
      <c r="AG92" s="59">
        <v>4.41</v>
      </c>
      <c r="AH92" s="59">
        <v>24</v>
      </c>
      <c r="AI92" s="59">
        <v>0.18</v>
      </c>
      <c r="AJ92" s="66">
        <v>97.4</v>
      </c>
      <c r="DF92" s="80" t="s">
        <v>546</v>
      </c>
      <c r="DG92" s="59">
        <v>5.9</v>
      </c>
      <c r="DH92" s="59">
        <v>3.71</v>
      </c>
      <c r="DI92" s="35" t="s">
        <v>179</v>
      </c>
    </row>
    <row r="93" spans="14:113" x14ac:dyDescent="0.2">
      <c r="N93" s="32" t="s">
        <v>547</v>
      </c>
      <c r="O93" s="32" t="s">
        <v>547</v>
      </c>
      <c r="P93" s="102" t="s">
        <v>529</v>
      </c>
      <c r="Q93" s="59">
        <v>26</v>
      </c>
      <c r="R93" s="81">
        <v>4.08</v>
      </c>
      <c r="S93" s="35" t="s">
        <v>134</v>
      </c>
      <c r="AA93" s="32" t="s">
        <v>136</v>
      </c>
      <c r="AB93" s="35" t="s">
        <v>128</v>
      </c>
      <c r="AC93" s="103" t="s">
        <v>197</v>
      </c>
      <c r="AD93" s="56" t="s">
        <v>280</v>
      </c>
      <c r="AE93" s="59">
        <v>5.65</v>
      </c>
      <c r="AF93" s="35" t="s">
        <v>134</v>
      </c>
      <c r="AG93" s="59">
        <v>4.22</v>
      </c>
      <c r="AH93" s="59">
        <v>24</v>
      </c>
      <c r="AI93" s="59">
        <v>0.24</v>
      </c>
      <c r="AJ93" s="66">
        <v>97.4</v>
      </c>
      <c r="DF93" s="80" t="s">
        <v>548</v>
      </c>
      <c r="DG93" s="59">
        <v>6.3</v>
      </c>
      <c r="DH93" s="59">
        <v>3.71</v>
      </c>
      <c r="DI93" s="35" t="s">
        <v>179</v>
      </c>
    </row>
    <row r="94" spans="14:113" x14ac:dyDescent="0.2">
      <c r="N94" s="32" t="s">
        <v>549</v>
      </c>
      <c r="O94" s="32" t="s">
        <v>549</v>
      </c>
      <c r="P94" s="102" t="s">
        <v>529</v>
      </c>
      <c r="Q94" s="59">
        <v>30.1</v>
      </c>
      <c r="R94" s="81">
        <v>3.91</v>
      </c>
      <c r="S94" s="35" t="s">
        <v>134</v>
      </c>
      <c r="AA94" s="32" t="s">
        <v>136</v>
      </c>
      <c r="AB94" s="35" t="s">
        <v>128</v>
      </c>
      <c r="AC94" s="103" t="s">
        <v>198</v>
      </c>
      <c r="AD94" s="56" t="s">
        <v>280</v>
      </c>
      <c r="AE94" s="59">
        <v>8.0500000000000007</v>
      </c>
      <c r="AF94" s="35" t="s">
        <v>134</v>
      </c>
      <c r="AG94" s="59">
        <v>4.4800000000000004</v>
      </c>
      <c r="AH94" s="59">
        <v>24</v>
      </c>
      <c r="AI94" s="59">
        <v>0.34</v>
      </c>
      <c r="AJ94" s="66">
        <v>97.4</v>
      </c>
      <c r="DF94" s="80" t="s">
        <v>550</v>
      </c>
      <c r="DG94" s="59">
        <v>6.6</v>
      </c>
      <c r="DH94" s="59">
        <v>3.71</v>
      </c>
      <c r="DI94" s="35" t="s">
        <v>179</v>
      </c>
    </row>
    <row r="95" spans="14:113" x14ac:dyDescent="0.2">
      <c r="N95" s="32" t="s">
        <v>204</v>
      </c>
      <c r="O95" s="32" t="s">
        <v>551</v>
      </c>
      <c r="P95" s="102" t="s">
        <v>552</v>
      </c>
      <c r="Q95" s="59">
        <v>4.42</v>
      </c>
      <c r="R95" s="81">
        <v>4.7</v>
      </c>
      <c r="S95" s="35" t="s">
        <v>134</v>
      </c>
      <c r="AA95" s="32" t="s">
        <v>136</v>
      </c>
      <c r="AB95" s="35" t="s">
        <v>128</v>
      </c>
      <c r="AC95" s="103" t="s">
        <v>195</v>
      </c>
      <c r="AD95" s="56" t="s">
        <v>280</v>
      </c>
      <c r="AE95" s="59">
        <v>9.6999999999999993</v>
      </c>
      <c r="AF95" s="35" t="s">
        <v>134</v>
      </c>
      <c r="AG95" s="59">
        <v>4.24</v>
      </c>
      <c r="AH95" s="59">
        <v>24</v>
      </c>
      <c r="AI95" s="59">
        <v>0.4</v>
      </c>
      <c r="AJ95" s="66">
        <v>97.4</v>
      </c>
      <c r="DF95" s="80" t="s">
        <v>553</v>
      </c>
      <c r="DG95" s="59">
        <v>6.3</v>
      </c>
      <c r="DH95" s="59">
        <v>3.71</v>
      </c>
      <c r="DI95" s="35" t="s">
        <v>179</v>
      </c>
    </row>
    <row r="96" spans="14:113" x14ac:dyDescent="0.2">
      <c r="N96" s="32" t="s">
        <v>554</v>
      </c>
      <c r="O96" s="32" t="s">
        <v>551</v>
      </c>
      <c r="P96" s="102" t="s">
        <v>555</v>
      </c>
      <c r="Q96" s="59">
        <v>4.42</v>
      </c>
      <c r="R96" s="81">
        <v>4.7</v>
      </c>
      <c r="S96" s="35" t="s">
        <v>134</v>
      </c>
      <c r="AA96" s="32" t="s">
        <v>136</v>
      </c>
      <c r="AB96" s="35" t="s">
        <v>128</v>
      </c>
      <c r="AC96" s="103" t="s">
        <v>24</v>
      </c>
      <c r="AD96" s="56" t="s">
        <v>280</v>
      </c>
      <c r="AE96" s="59">
        <v>9.6</v>
      </c>
      <c r="AF96" s="35" t="s">
        <v>134</v>
      </c>
      <c r="AG96" s="59">
        <v>4.2699999999999996</v>
      </c>
      <c r="AH96" s="59">
        <v>24</v>
      </c>
      <c r="AI96" s="59">
        <v>0.4</v>
      </c>
      <c r="AJ96" s="66">
        <v>97.4</v>
      </c>
      <c r="DF96" s="80" t="s">
        <v>556</v>
      </c>
      <c r="DG96" s="59">
        <v>6.6</v>
      </c>
      <c r="DH96" s="59">
        <v>3.73</v>
      </c>
      <c r="DI96" s="35" t="s">
        <v>179</v>
      </c>
    </row>
    <row r="97" spans="14:113" x14ac:dyDescent="0.2">
      <c r="N97" s="32" t="s">
        <v>557</v>
      </c>
      <c r="O97" s="32" t="s">
        <v>551</v>
      </c>
      <c r="P97" s="102" t="s">
        <v>558</v>
      </c>
      <c r="Q97" s="59">
        <v>4.42</v>
      </c>
      <c r="R97" s="81">
        <v>4.7</v>
      </c>
      <c r="S97" s="35" t="s">
        <v>134</v>
      </c>
      <c r="AA97" s="32" t="s">
        <v>136</v>
      </c>
      <c r="AB97" s="35" t="s">
        <v>128</v>
      </c>
      <c r="AC97" s="103" t="s">
        <v>202</v>
      </c>
      <c r="AD97" s="56" t="s">
        <v>280</v>
      </c>
      <c r="AE97" s="59">
        <v>7.68</v>
      </c>
      <c r="AF97" s="35" t="s">
        <v>134</v>
      </c>
      <c r="AG97" s="59">
        <v>4.37</v>
      </c>
      <c r="AH97" s="59">
        <v>24</v>
      </c>
      <c r="AI97" s="59">
        <v>0.32</v>
      </c>
      <c r="AJ97" s="66">
        <v>97.4</v>
      </c>
      <c r="DF97" s="80" t="s">
        <v>559</v>
      </c>
      <c r="DG97" s="59">
        <v>6.65</v>
      </c>
      <c r="DH97" s="59">
        <v>3.73</v>
      </c>
      <c r="DI97" s="35" t="s">
        <v>179</v>
      </c>
    </row>
    <row r="98" spans="14:113" x14ac:dyDescent="0.2">
      <c r="N98" s="32" t="s">
        <v>205</v>
      </c>
      <c r="O98" s="32" t="s">
        <v>560</v>
      </c>
      <c r="P98" s="102" t="s">
        <v>552</v>
      </c>
      <c r="Q98" s="59">
        <v>6.15</v>
      </c>
      <c r="R98" s="81">
        <v>4.75</v>
      </c>
      <c r="S98" s="35" t="s">
        <v>134</v>
      </c>
      <c r="AA98" s="32" t="s">
        <v>136</v>
      </c>
      <c r="AB98" s="35" t="s">
        <v>128</v>
      </c>
      <c r="AC98" s="103" t="s">
        <v>203</v>
      </c>
      <c r="AD98" s="56" t="s">
        <v>280</v>
      </c>
      <c r="AE98" s="59">
        <v>8.61</v>
      </c>
      <c r="AF98" s="35" t="s">
        <v>134</v>
      </c>
      <c r="AG98" s="59">
        <v>4.24</v>
      </c>
      <c r="AH98" s="59">
        <v>24</v>
      </c>
      <c r="AI98" s="59">
        <v>0.36</v>
      </c>
      <c r="AJ98" s="66">
        <v>97.4</v>
      </c>
      <c r="DF98" s="80" t="s">
        <v>561</v>
      </c>
      <c r="DG98" s="59">
        <v>6.7</v>
      </c>
      <c r="DH98" s="59">
        <v>3.73</v>
      </c>
      <c r="DI98" s="35" t="s">
        <v>179</v>
      </c>
    </row>
    <row r="99" spans="14:113" x14ac:dyDescent="0.2">
      <c r="N99" s="32" t="s">
        <v>562</v>
      </c>
      <c r="O99" s="32" t="s">
        <v>560</v>
      </c>
      <c r="P99" s="102" t="s">
        <v>555</v>
      </c>
      <c r="Q99" s="59">
        <v>6.15</v>
      </c>
      <c r="R99" s="81">
        <v>4.75</v>
      </c>
      <c r="S99" s="35" t="s">
        <v>134</v>
      </c>
      <c r="AA99" s="32" t="s">
        <v>136</v>
      </c>
      <c r="AB99" s="35" t="s">
        <v>128</v>
      </c>
      <c r="AC99" s="103" t="s">
        <v>139</v>
      </c>
      <c r="AD99" s="56" t="s">
        <v>280</v>
      </c>
      <c r="AE99" s="59">
        <v>7.68</v>
      </c>
      <c r="AF99" s="35" t="s">
        <v>134</v>
      </c>
      <c r="AG99" s="59">
        <v>4.37</v>
      </c>
      <c r="AH99" s="59">
        <v>24</v>
      </c>
      <c r="AI99" s="59">
        <v>0.32</v>
      </c>
      <c r="AJ99" s="66">
        <v>97.4</v>
      </c>
      <c r="DF99" s="80" t="s">
        <v>563</v>
      </c>
      <c r="DG99" s="59">
        <v>6.7</v>
      </c>
      <c r="DH99" s="59">
        <v>3.73</v>
      </c>
      <c r="DI99" s="35" t="s">
        <v>179</v>
      </c>
    </row>
    <row r="100" spans="14:113" x14ac:dyDescent="0.2">
      <c r="N100" s="32" t="s">
        <v>564</v>
      </c>
      <c r="O100" s="32" t="s">
        <v>560</v>
      </c>
      <c r="P100" s="102" t="s">
        <v>558</v>
      </c>
      <c r="Q100" s="59">
        <v>6.15</v>
      </c>
      <c r="R100" s="81">
        <v>4.75</v>
      </c>
      <c r="S100" s="35" t="s">
        <v>134</v>
      </c>
      <c r="AA100" s="32" t="s">
        <v>136</v>
      </c>
      <c r="AB100" s="35" t="s">
        <v>128</v>
      </c>
      <c r="AC100" s="103" t="s">
        <v>186</v>
      </c>
      <c r="AD100" s="56" t="s">
        <v>280</v>
      </c>
      <c r="AE100" s="59">
        <v>8.61</v>
      </c>
      <c r="AF100" s="35" t="s">
        <v>134</v>
      </c>
      <c r="AG100" s="59">
        <v>4.24</v>
      </c>
      <c r="AH100" s="59">
        <v>24</v>
      </c>
      <c r="AI100" s="59">
        <v>0.36</v>
      </c>
      <c r="AJ100" s="66">
        <v>97.4</v>
      </c>
      <c r="DF100" s="80" t="s">
        <v>565</v>
      </c>
      <c r="DG100" s="59">
        <v>6.7</v>
      </c>
      <c r="DH100" s="59">
        <v>3.73</v>
      </c>
      <c r="DI100" s="35" t="s">
        <v>179</v>
      </c>
    </row>
    <row r="101" spans="14:113" x14ac:dyDescent="0.2">
      <c r="N101" s="32" t="s">
        <v>206</v>
      </c>
      <c r="O101" s="32" t="s">
        <v>566</v>
      </c>
      <c r="P101" s="102" t="s">
        <v>552</v>
      </c>
      <c r="Q101" s="59">
        <v>8.02</v>
      </c>
      <c r="R101" s="81">
        <v>4.7</v>
      </c>
      <c r="S101" s="35" t="s">
        <v>134</v>
      </c>
      <c r="AA101" s="32" t="s">
        <v>136</v>
      </c>
      <c r="AB101" s="35" t="s">
        <v>128</v>
      </c>
      <c r="AC101" s="103" t="s">
        <v>188</v>
      </c>
      <c r="AD101" s="56" t="s">
        <v>280</v>
      </c>
      <c r="AE101" s="59">
        <v>8.8699999999999992</v>
      </c>
      <c r="AF101" s="35" t="s">
        <v>134</v>
      </c>
      <c r="AG101" s="59">
        <v>4.24</v>
      </c>
      <c r="AH101" s="59">
        <v>24</v>
      </c>
      <c r="AI101" s="59">
        <v>0.37</v>
      </c>
      <c r="AJ101" s="66">
        <v>97.4</v>
      </c>
      <c r="DF101" s="80" t="s">
        <v>567</v>
      </c>
      <c r="DG101" s="59">
        <v>6.7</v>
      </c>
      <c r="DH101" s="59">
        <v>3.73</v>
      </c>
      <c r="DI101" s="35" t="s">
        <v>179</v>
      </c>
    </row>
    <row r="102" spans="14:113" x14ac:dyDescent="0.2">
      <c r="N102" s="32" t="s">
        <v>568</v>
      </c>
      <c r="O102" s="32" t="s">
        <v>566</v>
      </c>
      <c r="P102" s="102" t="s">
        <v>555</v>
      </c>
      <c r="Q102" s="59">
        <v>8.02</v>
      </c>
      <c r="R102" s="81">
        <v>4.7</v>
      </c>
      <c r="S102" s="35" t="s">
        <v>134</v>
      </c>
      <c r="AA102" s="32" t="s">
        <v>136</v>
      </c>
      <c r="AB102" s="35" t="s">
        <v>128</v>
      </c>
      <c r="AC102" s="111" t="s">
        <v>137</v>
      </c>
      <c r="AD102" s="56" t="s">
        <v>280</v>
      </c>
      <c r="AE102" s="59">
        <v>4.2</v>
      </c>
      <c r="AF102" s="35" t="s">
        <v>134</v>
      </c>
      <c r="AG102" s="59">
        <v>5.0999999999999996</v>
      </c>
      <c r="AH102" s="59">
        <v>24</v>
      </c>
      <c r="AI102" s="59">
        <v>0.18</v>
      </c>
      <c r="AJ102" s="66">
        <v>97.4</v>
      </c>
      <c r="DF102" s="80" t="s">
        <v>569</v>
      </c>
      <c r="DG102" s="59">
        <v>5</v>
      </c>
      <c r="DH102" s="59">
        <v>3.71</v>
      </c>
      <c r="DI102" s="35" t="s">
        <v>179</v>
      </c>
    </row>
    <row r="103" spans="14:113" x14ac:dyDescent="0.2">
      <c r="N103" s="32" t="s">
        <v>570</v>
      </c>
      <c r="O103" s="32" t="s">
        <v>566</v>
      </c>
      <c r="P103" s="102" t="s">
        <v>558</v>
      </c>
      <c r="Q103" s="59">
        <v>8.02</v>
      </c>
      <c r="R103" s="81">
        <v>4.7</v>
      </c>
      <c r="S103" s="35" t="s">
        <v>134</v>
      </c>
      <c r="AA103" s="32" t="s">
        <v>136</v>
      </c>
      <c r="AB103" s="35" t="s">
        <v>128</v>
      </c>
      <c r="AC103" s="103" t="s">
        <v>185</v>
      </c>
      <c r="AD103" s="56" t="s">
        <v>280</v>
      </c>
      <c r="AE103" s="59">
        <v>6.35</v>
      </c>
      <c r="AF103" s="35" t="s">
        <v>134</v>
      </c>
      <c r="AG103" s="59">
        <v>4.95</v>
      </c>
      <c r="AH103" s="59">
        <v>24</v>
      </c>
      <c r="AI103" s="59">
        <v>0.26</v>
      </c>
      <c r="AJ103" s="66">
        <v>97.4</v>
      </c>
      <c r="DF103" s="80" t="s">
        <v>571</v>
      </c>
      <c r="DG103" s="59">
        <v>5.6</v>
      </c>
      <c r="DH103" s="59">
        <v>3.71</v>
      </c>
      <c r="DI103" s="35" t="s">
        <v>179</v>
      </c>
    </row>
    <row r="104" spans="14:113" x14ac:dyDescent="0.2">
      <c r="N104" s="32" t="s">
        <v>207</v>
      </c>
      <c r="O104" s="32" t="s">
        <v>572</v>
      </c>
      <c r="P104" s="102" t="s">
        <v>573</v>
      </c>
      <c r="Q104" s="59">
        <v>8.92</v>
      </c>
      <c r="R104" s="81">
        <v>4.6900000000000004</v>
      </c>
      <c r="S104" s="35" t="s">
        <v>134</v>
      </c>
      <c r="AA104" s="32" t="s">
        <v>136</v>
      </c>
      <c r="AB104" s="35" t="s">
        <v>128</v>
      </c>
      <c r="AC104" s="103" t="s">
        <v>208</v>
      </c>
      <c r="AD104" s="56" t="s">
        <v>280</v>
      </c>
      <c r="AE104" s="59">
        <v>8.4</v>
      </c>
      <c r="AF104" s="35" t="s">
        <v>134</v>
      </c>
      <c r="AG104" s="59">
        <v>5.15</v>
      </c>
      <c r="AH104" s="59">
        <v>24</v>
      </c>
      <c r="AI104" s="59">
        <v>0.35</v>
      </c>
      <c r="AJ104" s="66">
        <v>97.4</v>
      </c>
      <c r="DF104" s="80" t="s">
        <v>574</v>
      </c>
      <c r="DG104" s="59">
        <v>6</v>
      </c>
      <c r="DH104" s="59">
        <v>3.71</v>
      </c>
      <c r="DI104" s="35" t="s">
        <v>179</v>
      </c>
    </row>
    <row r="105" spans="14:113" x14ac:dyDescent="0.2">
      <c r="N105" s="32" t="s">
        <v>575</v>
      </c>
      <c r="O105" s="32" t="s">
        <v>572</v>
      </c>
      <c r="P105" s="102" t="s">
        <v>555</v>
      </c>
      <c r="Q105" s="59">
        <v>8.92</v>
      </c>
      <c r="R105" s="81">
        <v>4.6900000000000004</v>
      </c>
      <c r="S105" s="35" t="s">
        <v>134</v>
      </c>
      <c r="AA105" s="32" t="s">
        <v>136</v>
      </c>
      <c r="AB105" s="35" t="s">
        <v>128</v>
      </c>
      <c r="AC105" s="103" t="s">
        <v>209</v>
      </c>
      <c r="AD105" s="56" t="s">
        <v>280</v>
      </c>
      <c r="AE105" s="59">
        <v>10</v>
      </c>
      <c r="AF105" s="35" t="s">
        <v>134</v>
      </c>
      <c r="AG105" s="59">
        <v>4.95</v>
      </c>
      <c r="AH105" s="59">
        <v>24</v>
      </c>
      <c r="AI105" s="59">
        <v>0.42</v>
      </c>
      <c r="AJ105" s="66">
        <v>97.4</v>
      </c>
      <c r="DF105" s="80" t="s">
        <v>576</v>
      </c>
      <c r="DG105" s="59">
        <v>7</v>
      </c>
      <c r="DH105" s="59">
        <v>3.71</v>
      </c>
      <c r="DI105" s="35" t="s">
        <v>179</v>
      </c>
    </row>
    <row r="106" spans="14:113" x14ac:dyDescent="0.2">
      <c r="N106" s="32" t="s">
        <v>577</v>
      </c>
      <c r="O106" s="32" t="s">
        <v>572</v>
      </c>
      <c r="P106" s="102" t="s">
        <v>558</v>
      </c>
      <c r="Q106" s="59">
        <v>8.92</v>
      </c>
      <c r="R106" s="81">
        <v>4.6900000000000004</v>
      </c>
      <c r="S106" s="35" t="s">
        <v>134</v>
      </c>
      <c r="AA106" s="32" t="s">
        <v>136</v>
      </c>
      <c r="AB106" s="35" t="s">
        <v>128</v>
      </c>
      <c r="AC106" s="103" t="s">
        <v>199</v>
      </c>
      <c r="AD106" s="56" t="s">
        <v>288</v>
      </c>
      <c r="AE106" s="59">
        <v>4.26</v>
      </c>
      <c r="AF106" s="35" t="s">
        <v>134</v>
      </c>
      <c r="AG106" s="59">
        <v>4.41</v>
      </c>
      <c r="AH106" s="59">
        <v>24</v>
      </c>
      <c r="AI106" s="59">
        <v>0.18</v>
      </c>
      <c r="AJ106" s="66">
        <v>97.5</v>
      </c>
      <c r="DF106" s="80" t="s">
        <v>578</v>
      </c>
      <c r="DG106" s="59">
        <v>6</v>
      </c>
      <c r="DH106" s="59">
        <v>3.71</v>
      </c>
      <c r="DI106" s="35" t="s">
        <v>179</v>
      </c>
    </row>
    <row r="107" spans="14:113" x14ac:dyDescent="0.2">
      <c r="N107" s="32" t="s">
        <v>579</v>
      </c>
      <c r="O107" s="32" t="s">
        <v>580</v>
      </c>
      <c r="P107" s="102" t="s">
        <v>581</v>
      </c>
      <c r="Q107" s="59">
        <v>3.22</v>
      </c>
      <c r="R107" s="81">
        <v>4.54</v>
      </c>
      <c r="S107" s="35" t="s">
        <v>134</v>
      </c>
      <c r="AA107" s="32" t="s">
        <v>136</v>
      </c>
      <c r="AB107" s="35" t="s">
        <v>128</v>
      </c>
      <c r="AC107" s="103" t="s">
        <v>200</v>
      </c>
      <c r="AD107" s="56" t="s">
        <v>288</v>
      </c>
      <c r="AE107" s="59">
        <v>5.65</v>
      </c>
      <c r="AF107" s="35" t="s">
        <v>134</v>
      </c>
      <c r="AG107" s="59">
        <v>4.22</v>
      </c>
      <c r="AH107" s="59">
        <v>24</v>
      </c>
      <c r="AI107" s="59">
        <v>0.24</v>
      </c>
      <c r="AJ107" s="66">
        <v>97.5</v>
      </c>
      <c r="DF107" s="80" t="s">
        <v>582</v>
      </c>
      <c r="DG107" s="59">
        <v>6.3</v>
      </c>
      <c r="DH107" s="59">
        <v>3.71</v>
      </c>
      <c r="DI107" s="35" t="s">
        <v>179</v>
      </c>
    </row>
    <row r="108" spans="14:113" x14ac:dyDescent="0.2">
      <c r="N108" s="32" t="s">
        <v>583</v>
      </c>
      <c r="O108" s="32" t="s">
        <v>584</v>
      </c>
      <c r="P108" s="102" t="s">
        <v>581</v>
      </c>
      <c r="Q108" s="59">
        <v>3.7</v>
      </c>
      <c r="R108" s="81">
        <v>4.5</v>
      </c>
      <c r="S108" s="35" t="s">
        <v>134</v>
      </c>
      <c r="AA108" s="32" t="s">
        <v>136</v>
      </c>
      <c r="AB108" s="35" t="s">
        <v>128</v>
      </c>
      <c r="AC108" s="103" t="s">
        <v>201</v>
      </c>
      <c r="AD108" s="56" t="s">
        <v>288</v>
      </c>
      <c r="AE108" s="59">
        <v>8.0500000000000007</v>
      </c>
      <c r="AF108" s="35" t="s">
        <v>134</v>
      </c>
      <c r="AG108" s="59">
        <v>4.4800000000000004</v>
      </c>
      <c r="AH108" s="59">
        <v>24</v>
      </c>
      <c r="AI108" s="59">
        <v>0.34</v>
      </c>
      <c r="AJ108" s="66">
        <v>97.5</v>
      </c>
      <c r="DF108" s="80" t="s">
        <v>585</v>
      </c>
      <c r="DG108" s="59">
        <v>7</v>
      </c>
      <c r="DH108" s="59">
        <v>3.71</v>
      </c>
      <c r="DI108" s="35" t="s">
        <v>179</v>
      </c>
    </row>
    <row r="109" spans="14:113" x14ac:dyDescent="0.2">
      <c r="N109" s="32" t="s">
        <v>586</v>
      </c>
      <c r="O109" s="32" t="s">
        <v>587</v>
      </c>
      <c r="P109" s="102" t="s">
        <v>581</v>
      </c>
      <c r="Q109" s="59">
        <v>4.25</v>
      </c>
      <c r="R109" s="81">
        <v>4.28</v>
      </c>
      <c r="S109" s="35" t="s">
        <v>134</v>
      </c>
      <c r="AA109" s="32" t="s">
        <v>136</v>
      </c>
      <c r="AB109" s="35" t="s">
        <v>128</v>
      </c>
      <c r="AC109" s="103" t="s">
        <v>182</v>
      </c>
      <c r="AD109" s="56" t="s">
        <v>288</v>
      </c>
      <c r="AE109" s="59">
        <v>4.26</v>
      </c>
      <c r="AF109" s="35" t="s">
        <v>134</v>
      </c>
      <c r="AG109" s="59">
        <v>4.41</v>
      </c>
      <c r="AH109" s="59">
        <v>24</v>
      </c>
      <c r="AI109" s="59">
        <v>0.18</v>
      </c>
      <c r="AJ109" s="66">
        <v>97.5</v>
      </c>
      <c r="DF109" s="80" t="s">
        <v>588</v>
      </c>
      <c r="DG109" s="59">
        <v>6.5</v>
      </c>
      <c r="DH109" s="59">
        <v>3.71</v>
      </c>
      <c r="DI109" s="35" t="s">
        <v>179</v>
      </c>
    </row>
    <row r="110" spans="14:113" x14ac:dyDescent="0.2">
      <c r="N110" s="32" t="s">
        <v>589</v>
      </c>
      <c r="O110" s="32" t="s">
        <v>580</v>
      </c>
      <c r="P110" s="102" t="s">
        <v>590</v>
      </c>
      <c r="Q110" s="59">
        <v>3.22</v>
      </c>
      <c r="R110" s="81">
        <v>4.54</v>
      </c>
      <c r="S110" s="35" t="s">
        <v>134</v>
      </c>
      <c r="AA110" s="32" t="s">
        <v>136</v>
      </c>
      <c r="AB110" s="35" t="s">
        <v>128</v>
      </c>
      <c r="AC110" s="103" t="s">
        <v>197</v>
      </c>
      <c r="AD110" s="56" t="s">
        <v>288</v>
      </c>
      <c r="AE110" s="59">
        <v>5.65</v>
      </c>
      <c r="AF110" s="35" t="s">
        <v>134</v>
      </c>
      <c r="AG110" s="59">
        <v>4.22</v>
      </c>
      <c r="AH110" s="59">
        <v>24</v>
      </c>
      <c r="AI110" s="59">
        <v>0.24</v>
      </c>
      <c r="AJ110" s="66">
        <v>97.5</v>
      </c>
      <c r="DF110" s="80" t="s">
        <v>591</v>
      </c>
      <c r="DG110" s="59">
        <v>7</v>
      </c>
      <c r="DH110" s="59">
        <v>3.72</v>
      </c>
      <c r="DI110" s="35" t="s">
        <v>179</v>
      </c>
    </row>
    <row r="111" spans="14:113" x14ac:dyDescent="0.2">
      <c r="N111" s="32" t="s">
        <v>592</v>
      </c>
      <c r="O111" s="32" t="s">
        <v>584</v>
      </c>
      <c r="P111" s="102" t="s">
        <v>590</v>
      </c>
      <c r="Q111" s="59">
        <v>3.7</v>
      </c>
      <c r="R111" s="81">
        <v>4.5</v>
      </c>
      <c r="S111" s="35" t="s">
        <v>134</v>
      </c>
      <c r="AA111" s="32" t="s">
        <v>136</v>
      </c>
      <c r="AB111" s="35" t="s">
        <v>128</v>
      </c>
      <c r="AC111" s="103" t="s">
        <v>198</v>
      </c>
      <c r="AD111" s="56" t="s">
        <v>288</v>
      </c>
      <c r="AE111" s="59">
        <v>8.0500000000000007</v>
      </c>
      <c r="AF111" s="35" t="s">
        <v>134</v>
      </c>
      <c r="AG111" s="59">
        <v>4.4800000000000004</v>
      </c>
      <c r="AH111" s="59">
        <v>24</v>
      </c>
      <c r="AI111" s="59">
        <v>0.34</v>
      </c>
      <c r="AJ111" s="66">
        <v>97.5</v>
      </c>
      <c r="DF111" s="80" t="s">
        <v>593</v>
      </c>
      <c r="DG111" s="59">
        <v>6.8</v>
      </c>
      <c r="DH111" s="59">
        <v>3.71</v>
      </c>
      <c r="DI111" s="35" t="s">
        <v>179</v>
      </c>
    </row>
    <row r="112" spans="14:113" x14ac:dyDescent="0.2">
      <c r="N112" s="32" t="s">
        <v>594</v>
      </c>
      <c r="O112" s="32" t="s">
        <v>587</v>
      </c>
      <c r="P112" s="102" t="s">
        <v>590</v>
      </c>
      <c r="Q112" s="59">
        <v>4.25</v>
      </c>
      <c r="R112" s="81">
        <v>4.28</v>
      </c>
      <c r="S112" s="35" t="s">
        <v>134</v>
      </c>
      <c r="AA112" s="32" t="s">
        <v>136</v>
      </c>
      <c r="AB112" s="35" t="s">
        <v>128</v>
      </c>
      <c r="AC112" s="103" t="s">
        <v>195</v>
      </c>
      <c r="AD112" s="56" t="s">
        <v>288</v>
      </c>
      <c r="AE112" s="59">
        <v>9.6999999999999993</v>
      </c>
      <c r="AF112" s="35" t="s">
        <v>134</v>
      </c>
      <c r="AG112" s="59">
        <v>4.24</v>
      </c>
      <c r="AH112" s="59">
        <v>24</v>
      </c>
      <c r="AI112" s="59">
        <v>0.4</v>
      </c>
      <c r="AJ112" s="66">
        <v>97.5</v>
      </c>
      <c r="DF112" s="80" t="s">
        <v>595</v>
      </c>
      <c r="DG112" s="59">
        <v>7</v>
      </c>
      <c r="DH112" s="59">
        <v>3.71</v>
      </c>
      <c r="DI112" s="35" t="s">
        <v>179</v>
      </c>
    </row>
    <row r="113" spans="19:113" x14ac:dyDescent="0.2">
      <c r="S113" s="35"/>
      <c r="AA113" s="32" t="s">
        <v>136</v>
      </c>
      <c r="AB113" s="35" t="s">
        <v>128</v>
      </c>
      <c r="AC113" s="103" t="s">
        <v>24</v>
      </c>
      <c r="AD113" s="56" t="s">
        <v>288</v>
      </c>
      <c r="AE113" s="59">
        <v>9.6</v>
      </c>
      <c r="AF113" s="35" t="s">
        <v>134</v>
      </c>
      <c r="AG113" s="59">
        <v>4.2699999999999996</v>
      </c>
      <c r="AH113" s="59">
        <v>24</v>
      </c>
      <c r="AI113" s="59">
        <v>0.4</v>
      </c>
      <c r="AJ113" s="66">
        <v>97.5</v>
      </c>
      <c r="DF113" s="80" t="s">
        <v>596</v>
      </c>
      <c r="DG113" s="59">
        <v>7.9</v>
      </c>
      <c r="DH113" s="59">
        <v>3.72</v>
      </c>
      <c r="DI113" s="35" t="s">
        <v>179</v>
      </c>
    </row>
    <row r="114" spans="19:113" x14ac:dyDescent="0.2">
      <c r="AA114" s="32" t="s">
        <v>136</v>
      </c>
      <c r="AB114" s="35" t="s">
        <v>128</v>
      </c>
      <c r="AC114" s="103" t="s">
        <v>202</v>
      </c>
      <c r="AD114" s="56" t="s">
        <v>288</v>
      </c>
      <c r="AE114" s="59">
        <v>7.68</v>
      </c>
      <c r="AF114" s="35" t="s">
        <v>134</v>
      </c>
      <c r="AG114" s="59">
        <v>4.37</v>
      </c>
      <c r="AH114" s="59">
        <v>24</v>
      </c>
      <c r="AI114" s="59">
        <v>0.32</v>
      </c>
      <c r="AJ114" s="66">
        <v>97.5</v>
      </c>
      <c r="DF114" s="80" t="s">
        <v>597</v>
      </c>
      <c r="DG114" s="59">
        <v>8.3000000000000007</v>
      </c>
      <c r="DH114" s="59">
        <v>3.73</v>
      </c>
      <c r="DI114" s="35" t="s">
        <v>179</v>
      </c>
    </row>
    <row r="115" spans="19:113" x14ac:dyDescent="0.2">
      <c r="AA115" s="32" t="s">
        <v>136</v>
      </c>
      <c r="AB115" s="35" t="s">
        <v>128</v>
      </c>
      <c r="AC115" s="103" t="s">
        <v>203</v>
      </c>
      <c r="AD115" s="56" t="s">
        <v>288</v>
      </c>
      <c r="AE115" s="59">
        <v>8.61</v>
      </c>
      <c r="AF115" s="35" t="s">
        <v>134</v>
      </c>
      <c r="AG115" s="59">
        <v>4.24</v>
      </c>
      <c r="AH115" s="59">
        <v>24</v>
      </c>
      <c r="AI115" s="59">
        <v>0.36</v>
      </c>
      <c r="AJ115" s="66">
        <v>97.5</v>
      </c>
      <c r="DF115" s="80" t="s">
        <v>598</v>
      </c>
      <c r="DG115" s="59">
        <v>7.9</v>
      </c>
      <c r="DH115" s="59">
        <v>3.72</v>
      </c>
      <c r="DI115" s="35" t="s">
        <v>179</v>
      </c>
    </row>
    <row r="116" spans="19:113" x14ac:dyDescent="0.2">
      <c r="AA116" s="32" t="s">
        <v>136</v>
      </c>
      <c r="AB116" s="35" t="s">
        <v>128</v>
      </c>
      <c r="AC116" s="103" t="s">
        <v>139</v>
      </c>
      <c r="AD116" s="56" t="s">
        <v>288</v>
      </c>
      <c r="AE116" s="59">
        <v>7.68</v>
      </c>
      <c r="AF116" s="35" t="s">
        <v>134</v>
      </c>
      <c r="AG116" s="59">
        <v>4.37</v>
      </c>
      <c r="AH116" s="59">
        <v>24</v>
      </c>
      <c r="AI116" s="59">
        <v>0.32</v>
      </c>
      <c r="AJ116" s="66">
        <v>97.5</v>
      </c>
      <c r="DF116" s="80" t="s">
        <v>599</v>
      </c>
      <c r="DG116" s="59">
        <v>8.1999999999999993</v>
      </c>
      <c r="DH116" s="59">
        <v>3.73</v>
      </c>
      <c r="DI116" s="35" t="s">
        <v>179</v>
      </c>
    </row>
    <row r="117" spans="19:113" x14ac:dyDescent="0.2">
      <c r="AA117" s="32" t="s">
        <v>136</v>
      </c>
      <c r="AB117" s="35" t="s">
        <v>128</v>
      </c>
      <c r="AC117" s="103" t="s">
        <v>186</v>
      </c>
      <c r="AD117" s="56" t="s">
        <v>288</v>
      </c>
      <c r="AE117" s="59">
        <v>8.61</v>
      </c>
      <c r="AF117" s="35" t="s">
        <v>134</v>
      </c>
      <c r="AG117" s="59">
        <v>4.24</v>
      </c>
      <c r="AH117" s="59">
        <v>24</v>
      </c>
      <c r="AI117" s="59">
        <v>0.36</v>
      </c>
      <c r="AJ117" s="66">
        <v>97.5</v>
      </c>
      <c r="DF117" s="80" t="s">
        <v>600</v>
      </c>
      <c r="DG117" s="59">
        <v>8.3000000000000007</v>
      </c>
      <c r="DH117" s="59">
        <v>3.74</v>
      </c>
      <c r="DI117" s="35" t="s">
        <v>179</v>
      </c>
    </row>
    <row r="118" spans="19:113" x14ac:dyDescent="0.2">
      <c r="AA118" s="32" t="s">
        <v>136</v>
      </c>
      <c r="AB118" s="35" t="s">
        <v>128</v>
      </c>
      <c r="AC118" s="103" t="s">
        <v>188</v>
      </c>
      <c r="AD118" s="56" t="s">
        <v>288</v>
      </c>
      <c r="AE118" s="59">
        <v>8.8699999999999992</v>
      </c>
      <c r="AF118" s="35" t="s">
        <v>134</v>
      </c>
      <c r="AG118" s="59">
        <v>4.24</v>
      </c>
      <c r="AH118" s="59">
        <v>24</v>
      </c>
      <c r="AI118" s="59">
        <v>0.37</v>
      </c>
      <c r="AJ118" s="66">
        <v>97.5</v>
      </c>
      <c r="DF118" s="80" t="s">
        <v>601</v>
      </c>
      <c r="DG118" s="59">
        <v>8.3000000000000007</v>
      </c>
      <c r="DH118" s="59">
        <v>3.74</v>
      </c>
      <c r="DI118" s="35" t="s">
        <v>179</v>
      </c>
    </row>
    <row r="119" spans="19:113" x14ac:dyDescent="0.2">
      <c r="AA119" s="32" t="s">
        <v>136</v>
      </c>
      <c r="AB119" s="35" t="s">
        <v>128</v>
      </c>
      <c r="AC119" s="103" t="s">
        <v>256</v>
      </c>
      <c r="AD119" s="56" t="s">
        <v>288</v>
      </c>
      <c r="AE119" s="59">
        <v>4.2</v>
      </c>
      <c r="AF119" s="35" t="s">
        <v>134</v>
      </c>
      <c r="AG119" s="59">
        <v>5.0999999999999996</v>
      </c>
      <c r="AH119" s="59">
        <v>24</v>
      </c>
      <c r="AI119" s="59">
        <v>0.18</v>
      </c>
      <c r="AJ119" s="66">
        <v>97.5</v>
      </c>
      <c r="DF119" s="80" t="s">
        <v>602</v>
      </c>
      <c r="DG119" s="59">
        <v>8.1999999999999993</v>
      </c>
      <c r="DH119" s="59">
        <v>3.73</v>
      </c>
      <c r="DI119" s="35" t="s">
        <v>179</v>
      </c>
    </row>
    <row r="120" spans="19:113" x14ac:dyDescent="0.2">
      <c r="AA120" s="32" t="s">
        <v>136</v>
      </c>
      <c r="AB120" s="35" t="s">
        <v>128</v>
      </c>
      <c r="AC120" s="103" t="s">
        <v>266</v>
      </c>
      <c r="AD120" s="56" t="s">
        <v>288</v>
      </c>
      <c r="AE120" s="59">
        <v>6.35</v>
      </c>
      <c r="AF120" s="35" t="s">
        <v>134</v>
      </c>
      <c r="AG120" s="59">
        <v>4.95</v>
      </c>
      <c r="AH120" s="59">
        <v>24</v>
      </c>
      <c r="AI120" s="59">
        <v>0.26</v>
      </c>
      <c r="AJ120" s="66">
        <v>97.5</v>
      </c>
      <c r="DF120" s="80" t="s">
        <v>603</v>
      </c>
      <c r="DG120" s="59">
        <v>8.3000000000000007</v>
      </c>
      <c r="DH120" s="59">
        <v>3.73</v>
      </c>
      <c r="DI120" s="35" t="s">
        <v>179</v>
      </c>
    </row>
    <row r="121" spans="19:113" x14ac:dyDescent="0.2">
      <c r="AA121" s="32" t="s">
        <v>136</v>
      </c>
      <c r="AB121" s="35" t="s">
        <v>128</v>
      </c>
      <c r="AC121" s="103" t="s">
        <v>279</v>
      </c>
      <c r="AD121" s="56" t="s">
        <v>288</v>
      </c>
      <c r="AE121" s="59">
        <v>8.4</v>
      </c>
      <c r="AF121" s="35" t="s">
        <v>134</v>
      </c>
      <c r="AG121" s="59">
        <v>5.15</v>
      </c>
      <c r="AH121" s="59">
        <v>24</v>
      </c>
      <c r="AI121" s="59">
        <v>0.35</v>
      </c>
      <c r="AJ121" s="66">
        <v>97.5</v>
      </c>
      <c r="DF121" s="80" t="s">
        <v>604</v>
      </c>
      <c r="DG121" s="59">
        <v>8.3000000000000007</v>
      </c>
      <c r="DH121" s="59">
        <v>3.74</v>
      </c>
      <c r="DI121" s="35" t="s">
        <v>179</v>
      </c>
    </row>
    <row r="122" spans="19:113" x14ac:dyDescent="0.2">
      <c r="AA122" s="32" t="s">
        <v>136</v>
      </c>
      <c r="AB122" s="35" t="s">
        <v>128</v>
      </c>
      <c r="AC122" s="103" t="s">
        <v>287</v>
      </c>
      <c r="AD122" s="56" t="s">
        <v>288</v>
      </c>
      <c r="AE122" s="59">
        <v>10</v>
      </c>
      <c r="AF122" s="35" t="s">
        <v>134</v>
      </c>
      <c r="AG122" s="59">
        <v>4.95</v>
      </c>
      <c r="AH122" s="59">
        <v>24</v>
      </c>
      <c r="AI122" s="59">
        <v>0.42</v>
      </c>
      <c r="AJ122" s="66">
        <v>97.5</v>
      </c>
      <c r="DF122" s="80" t="s">
        <v>605</v>
      </c>
      <c r="DG122" s="59">
        <v>8.3000000000000007</v>
      </c>
      <c r="DH122" s="59">
        <v>3.74</v>
      </c>
      <c r="DI122" s="35" t="s">
        <v>179</v>
      </c>
    </row>
    <row r="123" spans="19:113" x14ac:dyDescent="0.2">
      <c r="AA123" s="32" t="s">
        <v>136</v>
      </c>
      <c r="AB123" s="35" t="s">
        <v>128</v>
      </c>
      <c r="AC123" s="103" t="s">
        <v>199</v>
      </c>
      <c r="AD123" s="56" t="s">
        <v>297</v>
      </c>
      <c r="AE123" s="59">
        <v>4.26</v>
      </c>
      <c r="AF123" s="35" t="s">
        <v>134</v>
      </c>
      <c r="AG123" s="59">
        <v>4.41</v>
      </c>
      <c r="AH123" s="59">
        <v>24</v>
      </c>
      <c r="AI123" s="59">
        <v>0.18</v>
      </c>
      <c r="AJ123" s="66">
        <v>97.5</v>
      </c>
      <c r="DF123" s="80" t="s">
        <v>606</v>
      </c>
      <c r="DG123" s="59">
        <v>5</v>
      </c>
      <c r="DH123" s="59">
        <v>3.71</v>
      </c>
      <c r="DI123" s="35" t="s">
        <v>179</v>
      </c>
    </row>
    <row r="124" spans="19:113" x14ac:dyDescent="0.2">
      <c r="AA124" s="32" t="s">
        <v>136</v>
      </c>
      <c r="AB124" s="50" t="s">
        <v>128</v>
      </c>
      <c r="AC124" s="98" t="s">
        <v>200</v>
      </c>
      <c r="AD124" s="58" t="s">
        <v>297</v>
      </c>
      <c r="AE124" s="59">
        <v>5.65</v>
      </c>
      <c r="AF124" s="35" t="s">
        <v>134</v>
      </c>
      <c r="AG124" s="59">
        <v>4.22</v>
      </c>
      <c r="AH124" s="59">
        <v>24</v>
      </c>
      <c r="AI124" s="59">
        <v>0.24</v>
      </c>
      <c r="AJ124" s="35">
        <v>97.5</v>
      </c>
      <c r="DF124" s="80" t="s">
        <v>607</v>
      </c>
      <c r="DG124" s="59">
        <v>5.6</v>
      </c>
      <c r="DH124" s="59">
        <v>3.71</v>
      </c>
      <c r="DI124" s="35" t="s">
        <v>179</v>
      </c>
    </row>
    <row r="125" spans="19:113" x14ac:dyDescent="0.2">
      <c r="AA125" s="32" t="s">
        <v>136</v>
      </c>
      <c r="AB125" s="50" t="s">
        <v>128</v>
      </c>
      <c r="AC125" s="98" t="s">
        <v>201</v>
      </c>
      <c r="AD125" s="58" t="s">
        <v>297</v>
      </c>
      <c r="AE125" s="59">
        <v>8.0500000000000007</v>
      </c>
      <c r="AF125" s="35" t="s">
        <v>134</v>
      </c>
      <c r="AG125" s="59">
        <v>4.4800000000000004</v>
      </c>
      <c r="AH125" s="59">
        <v>24</v>
      </c>
      <c r="AI125" s="59">
        <v>0.34</v>
      </c>
      <c r="AJ125" s="35">
        <v>97.5</v>
      </c>
      <c r="DF125" s="80" t="s">
        <v>608</v>
      </c>
      <c r="DG125" s="59">
        <v>6</v>
      </c>
      <c r="DH125" s="59">
        <v>3.71</v>
      </c>
      <c r="DI125" s="35" t="s">
        <v>179</v>
      </c>
    </row>
    <row r="126" spans="19:113" x14ac:dyDescent="0.2">
      <c r="AA126" s="32" t="s">
        <v>136</v>
      </c>
      <c r="AB126" s="50" t="s">
        <v>128</v>
      </c>
      <c r="AC126" s="98" t="s">
        <v>182</v>
      </c>
      <c r="AD126" s="58" t="s">
        <v>297</v>
      </c>
      <c r="AE126" s="59">
        <v>4.26</v>
      </c>
      <c r="AF126" s="35" t="s">
        <v>134</v>
      </c>
      <c r="AG126" s="59">
        <v>4.41</v>
      </c>
      <c r="AH126" s="59">
        <v>24</v>
      </c>
      <c r="AI126" s="59">
        <v>0.18</v>
      </c>
      <c r="AJ126" s="35">
        <v>97.5</v>
      </c>
      <c r="DF126" s="80" t="s">
        <v>609</v>
      </c>
      <c r="DG126" s="59">
        <v>7.8</v>
      </c>
      <c r="DH126" s="59">
        <v>3.71</v>
      </c>
      <c r="DI126" s="35" t="s">
        <v>179</v>
      </c>
    </row>
    <row r="127" spans="19:113" x14ac:dyDescent="0.2">
      <c r="AA127" s="32" t="s">
        <v>136</v>
      </c>
      <c r="AB127" s="50" t="s">
        <v>128</v>
      </c>
      <c r="AC127" s="98" t="s">
        <v>197</v>
      </c>
      <c r="AD127" s="58" t="s">
        <v>297</v>
      </c>
      <c r="AE127" s="59">
        <v>5.65</v>
      </c>
      <c r="AF127" s="35" t="s">
        <v>134</v>
      </c>
      <c r="AG127" s="59">
        <v>4.22</v>
      </c>
      <c r="AH127" s="59">
        <v>24</v>
      </c>
      <c r="AI127" s="59">
        <v>0.24</v>
      </c>
      <c r="AJ127" s="35">
        <v>97.5</v>
      </c>
      <c r="DF127" s="80" t="s">
        <v>610</v>
      </c>
      <c r="DG127" s="59">
        <v>6</v>
      </c>
      <c r="DH127" s="59">
        <v>3.71</v>
      </c>
      <c r="DI127" s="35" t="s">
        <v>179</v>
      </c>
    </row>
    <row r="128" spans="19:113" x14ac:dyDescent="0.2">
      <c r="AA128" s="32" t="s">
        <v>136</v>
      </c>
      <c r="AB128" s="50" t="s">
        <v>128</v>
      </c>
      <c r="AC128" s="98" t="s">
        <v>198</v>
      </c>
      <c r="AD128" s="58" t="s">
        <v>297</v>
      </c>
      <c r="AE128" s="59">
        <v>8.0500000000000007</v>
      </c>
      <c r="AF128" s="35" t="s">
        <v>134</v>
      </c>
      <c r="AG128" s="59">
        <v>4.4800000000000004</v>
      </c>
      <c r="AH128" s="59">
        <v>24</v>
      </c>
      <c r="AI128" s="59">
        <v>0.34</v>
      </c>
      <c r="AJ128" s="35">
        <v>97.5</v>
      </c>
      <c r="DF128" s="80" t="s">
        <v>611</v>
      </c>
      <c r="DG128" s="59">
        <v>7</v>
      </c>
      <c r="DH128" s="59">
        <v>3.71</v>
      </c>
      <c r="DI128" s="35" t="s">
        <v>179</v>
      </c>
    </row>
    <row r="129" spans="27:113" x14ac:dyDescent="0.2">
      <c r="AA129" s="32" t="s">
        <v>136</v>
      </c>
      <c r="AB129" s="50" t="s">
        <v>128</v>
      </c>
      <c r="AC129" s="98" t="s">
        <v>195</v>
      </c>
      <c r="AD129" s="58" t="s">
        <v>297</v>
      </c>
      <c r="AE129" s="59">
        <v>9.6999999999999993</v>
      </c>
      <c r="AF129" s="35" t="s">
        <v>134</v>
      </c>
      <c r="AG129" s="59">
        <v>4.24</v>
      </c>
      <c r="AH129" s="59">
        <v>24</v>
      </c>
      <c r="AI129" s="59">
        <v>0.4</v>
      </c>
      <c r="AJ129" s="35">
        <v>97.5</v>
      </c>
      <c r="DF129" s="80" t="s">
        <v>612</v>
      </c>
      <c r="DG129" s="59">
        <v>7.9</v>
      </c>
      <c r="DH129" s="59">
        <v>3.71</v>
      </c>
      <c r="DI129" s="35" t="s">
        <v>179</v>
      </c>
    </row>
    <row r="130" spans="27:113" x14ac:dyDescent="0.2">
      <c r="AA130" s="32" t="s">
        <v>136</v>
      </c>
      <c r="AB130" s="50" t="s">
        <v>128</v>
      </c>
      <c r="AC130" s="98" t="s">
        <v>24</v>
      </c>
      <c r="AD130" s="58" t="s">
        <v>297</v>
      </c>
      <c r="AE130" s="59">
        <v>9.6</v>
      </c>
      <c r="AF130" s="35" t="s">
        <v>134</v>
      </c>
      <c r="AG130" s="59">
        <v>4.2699999999999996</v>
      </c>
      <c r="AH130" s="59">
        <v>24</v>
      </c>
      <c r="AI130" s="59">
        <v>0.4</v>
      </c>
      <c r="AJ130" s="35">
        <v>97.5</v>
      </c>
      <c r="DF130" s="80" t="s">
        <v>613</v>
      </c>
      <c r="DG130" s="59">
        <v>7.5</v>
      </c>
      <c r="DH130" s="59">
        <v>3.71</v>
      </c>
      <c r="DI130" s="35" t="s">
        <v>179</v>
      </c>
    </row>
    <row r="131" spans="27:113" x14ac:dyDescent="0.2">
      <c r="AA131" s="32" t="s">
        <v>136</v>
      </c>
      <c r="AB131" s="50" t="s">
        <v>128</v>
      </c>
      <c r="AC131" s="98" t="s">
        <v>202</v>
      </c>
      <c r="AD131" s="58" t="s">
        <v>297</v>
      </c>
      <c r="AE131" s="59">
        <v>7.68</v>
      </c>
      <c r="AF131" s="35" t="s">
        <v>134</v>
      </c>
      <c r="AG131" s="59">
        <v>4.37</v>
      </c>
      <c r="AH131" s="59">
        <v>24</v>
      </c>
      <c r="AI131" s="59">
        <v>0.32</v>
      </c>
      <c r="AJ131" s="35">
        <v>97.5</v>
      </c>
      <c r="DF131" s="80" t="s">
        <v>614</v>
      </c>
      <c r="DG131" s="59">
        <v>8</v>
      </c>
      <c r="DH131" s="59">
        <v>3.71</v>
      </c>
      <c r="DI131" s="35" t="s">
        <v>179</v>
      </c>
    </row>
    <row r="132" spans="27:113" x14ac:dyDescent="0.2">
      <c r="AA132" s="32" t="s">
        <v>136</v>
      </c>
      <c r="AB132" s="50" t="s">
        <v>128</v>
      </c>
      <c r="AC132" s="98" t="s">
        <v>203</v>
      </c>
      <c r="AD132" s="58" t="s">
        <v>297</v>
      </c>
      <c r="AE132" s="59">
        <v>8.61</v>
      </c>
      <c r="AF132" s="35" t="s">
        <v>134</v>
      </c>
      <c r="AG132" s="59">
        <v>4.24</v>
      </c>
      <c r="AH132" s="59">
        <v>24</v>
      </c>
      <c r="AI132" s="59">
        <v>0.36</v>
      </c>
      <c r="AJ132" s="35">
        <v>97.5</v>
      </c>
      <c r="DF132" s="80" t="s">
        <v>615</v>
      </c>
      <c r="DG132" s="59">
        <v>8</v>
      </c>
      <c r="DH132" s="59">
        <v>3.71</v>
      </c>
      <c r="DI132" s="35" t="s">
        <v>179</v>
      </c>
    </row>
    <row r="133" spans="27:113" x14ac:dyDescent="0.2">
      <c r="AA133" s="32" t="s">
        <v>136</v>
      </c>
      <c r="AB133" s="50" t="s">
        <v>128</v>
      </c>
      <c r="AC133" s="98" t="s">
        <v>139</v>
      </c>
      <c r="AD133" s="58" t="s">
        <v>297</v>
      </c>
      <c r="AE133" s="59">
        <v>7.68</v>
      </c>
      <c r="AF133" s="35" t="s">
        <v>134</v>
      </c>
      <c r="AG133" s="59">
        <v>4.37</v>
      </c>
      <c r="AH133" s="59">
        <v>24</v>
      </c>
      <c r="AI133" s="59">
        <v>0.32</v>
      </c>
      <c r="AJ133" s="35">
        <v>97.5</v>
      </c>
      <c r="DF133" s="80" t="s">
        <v>616</v>
      </c>
      <c r="DG133" s="59">
        <v>7</v>
      </c>
      <c r="DH133" s="59">
        <v>3.71</v>
      </c>
      <c r="DI133" s="35" t="s">
        <v>179</v>
      </c>
    </row>
    <row r="134" spans="27:113" x14ac:dyDescent="0.2">
      <c r="AA134" s="32" t="s">
        <v>136</v>
      </c>
      <c r="AB134" s="50" t="s">
        <v>128</v>
      </c>
      <c r="AC134" s="98" t="s">
        <v>186</v>
      </c>
      <c r="AD134" s="58" t="s">
        <v>297</v>
      </c>
      <c r="AE134" s="59">
        <v>8.61</v>
      </c>
      <c r="AF134" s="35" t="s">
        <v>134</v>
      </c>
      <c r="AG134" s="59">
        <v>4.24</v>
      </c>
      <c r="AH134" s="59">
        <v>24</v>
      </c>
      <c r="AI134" s="59">
        <v>0.36</v>
      </c>
      <c r="AJ134" s="35">
        <v>97.5</v>
      </c>
      <c r="DF134" s="80" t="s">
        <v>617</v>
      </c>
      <c r="DG134" s="59">
        <v>7.8</v>
      </c>
      <c r="DH134" s="59">
        <v>3.71</v>
      </c>
      <c r="DI134" s="35" t="s">
        <v>179</v>
      </c>
    </row>
    <row r="135" spans="27:113" x14ac:dyDescent="0.2">
      <c r="AA135" s="32" t="s">
        <v>136</v>
      </c>
      <c r="AB135" s="50" t="s">
        <v>128</v>
      </c>
      <c r="AC135" s="98" t="s">
        <v>188</v>
      </c>
      <c r="AD135" s="58" t="s">
        <v>297</v>
      </c>
      <c r="AE135" s="59">
        <v>8.8699999999999992</v>
      </c>
      <c r="AF135" s="35" t="s">
        <v>134</v>
      </c>
      <c r="AG135" s="59">
        <v>4.24</v>
      </c>
      <c r="AH135" s="59">
        <v>24</v>
      </c>
      <c r="AI135" s="59">
        <v>0.37</v>
      </c>
      <c r="AJ135" s="35">
        <v>97.5</v>
      </c>
      <c r="DF135" s="80" t="s">
        <v>618</v>
      </c>
      <c r="DG135" s="59">
        <v>8.4</v>
      </c>
      <c r="DH135" s="59">
        <v>3.72</v>
      </c>
      <c r="DI135" s="35" t="s">
        <v>179</v>
      </c>
    </row>
    <row r="136" spans="27:113" x14ac:dyDescent="0.2">
      <c r="AA136" s="32" t="s">
        <v>136</v>
      </c>
      <c r="AB136" s="50" t="s">
        <v>128</v>
      </c>
      <c r="AC136" s="102" t="s">
        <v>137</v>
      </c>
      <c r="AD136" s="58" t="s">
        <v>297</v>
      </c>
      <c r="AE136" s="59">
        <v>4.2</v>
      </c>
      <c r="AF136" s="35" t="s">
        <v>134</v>
      </c>
      <c r="AG136" s="59">
        <v>5.0999999999999996</v>
      </c>
      <c r="AH136" s="59">
        <v>24</v>
      </c>
      <c r="AI136" s="59">
        <v>0.18</v>
      </c>
      <c r="AJ136" s="35">
        <v>97.5</v>
      </c>
      <c r="DF136" s="80" t="s">
        <v>619</v>
      </c>
      <c r="DG136" s="59">
        <v>8.6</v>
      </c>
      <c r="DH136" s="59">
        <v>3.72</v>
      </c>
      <c r="DI136" s="35" t="s">
        <v>179</v>
      </c>
    </row>
    <row r="137" spans="27:113" x14ac:dyDescent="0.2">
      <c r="AA137" s="32" t="s">
        <v>136</v>
      </c>
      <c r="AB137" s="50" t="s">
        <v>128</v>
      </c>
      <c r="AC137" s="98" t="s">
        <v>266</v>
      </c>
      <c r="AD137" s="58" t="s">
        <v>297</v>
      </c>
      <c r="AE137" s="59">
        <v>6.35</v>
      </c>
      <c r="AF137" s="35" t="s">
        <v>134</v>
      </c>
      <c r="AG137" s="59">
        <v>4.95</v>
      </c>
      <c r="AH137" s="59">
        <v>24</v>
      </c>
      <c r="AI137" s="59">
        <v>0.26</v>
      </c>
      <c r="AJ137" s="35">
        <v>97.5</v>
      </c>
      <c r="DF137" s="80" t="s">
        <v>620</v>
      </c>
      <c r="DG137" s="59">
        <v>8.4</v>
      </c>
      <c r="DH137" s="59">
        <v>3.72</v>
      </c>
      <c r="DI137" s="35" t="s">
        <v>179</v>
      </c>
    </row>
    <row r="138" spans="27:113" x14ac:dyDescent="0.2">
      <c r="AA138" s="32" t="s">
        <v>136</v>
      </c>
      <c r="AB138" s="50" t="s">
        <v>128</v>
      </c>
      <c r="AC138" s="98" t="s">
        <v>279</v>
      </c>
      <c r="AD138" s="58" t="s">
        <v>297</v>
      </c>
      <c r="AE138" s="59">
        <v>8.4</v>
      </c>
      <c r="AF138" s="35" t="s">
        <v>134</v>
      </c>
      <c r="AG138" s="59">
        <v>5.15</v>
      </c>
      <c r="AH138" s="59">
        <v>24</v>
      </c>
      <c r="AI138" s="59">
        <v>0.35</v>
      </c>
      <c r="AJ138" s="35">
        <v>97.5</v>
      </c>
      <c r="DF138" s="80" t="s">
        <v>621</v>
      </c>
      <c r="DG138" s="59">
        <v>8.5</v>
      </c>
      <c r="DH138" s="59">
        <v>3.72</v>
      </c>
      <c r="DI138" s="35" t="s">
        <v>179</v>
      </c>
    </row>
    <row r="139" spans="27:113" x14ac:dyDescent="0.2">
      <c r="AA139" s="32" t="s">
        <v>136</v>
      </c>
      <c r="AB139" s="50" t="s">
        <v>128</v>
      </c>
      <c r="AC139" s="98" t="s">
        <v>287</v>
      </c>
      <c r="AD139" s="58" t="s">
        <v>297</v>
      </c>
      <c r="AE139" s="59">
        <v>10</v>
      </c>
      <c r="AF139" s="35" t="s">
        <v>134</v>
      </c>
      <c r="AG139" s="59">
        <v>4.95</v>
      </c>
      <c r="AH139" s="59">
        <v>24</v>
      </c>
      <c r="AI139" s="59">
        <v>0.42</v>
      </c>
      <c r="AJ139" s="35">
        <v>97.5</v>
      </c>
      <c r="DF139" s="80" t="s">
        <v>622</v>
      </c>
      <c r="DG139" s="59">
        <v>8.6</v>
      </c>
      <c r="DH139" s="59">
        <v>3.72</v>
      </c>
      <c r="DI139" s="35" t="s">
        <v>179</v>
      </c>
    </row>
    <row r="140" spans="27:113" x14ac:dyDescent="0.2">
      <c r="AA140" s="32" t="s">
        <v>136</v>
      </c>
      <c r="AB140" s="50" t="s">
        <v>128</v>
      </c>
      <c r="AC140" s="98" t="s">
        <v>199</v>
      </c>
      <c r="AD140" s="58" t="s">
        <v>303</v>
      </c>
      <c r="AE140" s="59">
        <v>4.26</v>
      </c>
      <c r="AF140" s="35" t="s">
        <v>134</v>
      </c>
      <c r="AG140" s="59">
        <v>4.41</v>
      </c>
      <c r="AH140" s="59">
        <v>24</v>
      </c>
      <c r="AI140" s="59">
        <v>0.18</v>
      </c>
      <c r="AJ140" s="35">
        <v>97.5</v>
      </c>
      <c r="DF140" s="80" t="s">
        <v>623</v>
      </c>
      <c r="DG140" s="59">
        <v>8.6</v>
      </c>
      <c r="DH140" s="59">
        <v>3.72</v>
      </c>
      <c r="DI140" s="35" t="s">
        <v>179</v>
      </c>
    </row>
    <row r="141" spans="27:113" x14ac:dyDescent="0.2">
      <c r="AA141" s="32" t="s">
        <v>136</v>
      </c>
      <c r="AB141" s="50" t="s">
        <v>128</v>
      </c>
      <c r="AC141" s="98" t="s">
        <v>200</v>
      </c>
      <c r="AD141" s="58" t="s">
        <v>303</v>
      </c>
      <c r="AE141" s="59">
        <v>5.65</v>
      </c>
      <c r="AF141" s="35" t="s">
        <v>134</v>
      </c>
      <c r="AG141" s="59">
        <v>4.22</v>
      </c>
      <c r="AH141" s="59">
        <v>24</v>
      </c>
      <c r="AI141" s="59">
        <v>0.24</v>
      </c>
      <c r="AJ141" s="35">
        <v>97.5</v>
      </c>
      <c r="DF141" s="80" t="s">
        <v>624</v>
      </c>
      <c r="DG141" s="59">
        <v>8.6</v>
      </c>
      <c r="DH141" s="59">
        <v>3.72</v>
      </c>
      <c r="DI141" s="35" t="s">
        <v>179</v>
      </c>
    </row>
    <row r="142" spans="27:113" x14ac:dyDescent="0.2">
      <c r="AA142" s="32" t="s">
        <v>136</v>
      </c>
      <c r="AB142" s="50" t="s">
        <v>128</v>
      </c>
      <c r="AC142" s="98" t="s">
        <v>201</v>
      </c>
      <c r="AD142" s="58" t="s">
        <v>303</v>
      </c>
      <c r="AE142" s="59">
        <v>8.0500000000000007</v>
      </c>
      <c r="AF142" s="35" t="s">
        <v>134</v>
      </c>
      <c r="AG142" s="59">
        <v>4.4800000000000004</v>
      </c>
      <c r="AH142" s="59">
        <v>24</v>
      </c>
      <c r="AI142" s="59">
        <v>0.34</v>
      </c>
      <c r="AJ142" s="35">
        <v>97.5</v>
      </c>
      <c r="DF142" s="80" t="s">
        <v>625</v>
      </c>
      <c r="DG142" s="59">
        <v>8.6</v>
      </c>
      <c r="DH142" s="59">
        <v>3.72</v>
      </c>
      <c r="DI142" s="35" t="s">
        <v>179</v>
      </c>
    </row>
    <row r="143" spans="27:113" x14ac:dyDescent="0.2">
      <c r="AA143" s="32" t="s">
        <v>136</v>
      </c>
      <c r="AB143" s="50" t="s">
        <v>128</v>
      </c>
      <c r="AC143" s="98" t="s">
        <v>182</v>
      </c>
      <c r="AD143" s="58" t="s">
        <v>303</v>
      </c>
      <c r="AE143" s="59">
        <v>4.26</v>
      </c>
      <c r="AF143" s="35" t="s">
        <v>134</v>
      </c>
      <c r="AG143" s="59">
        <v>4.41</v>
      </c>
      <c r="AH143" s="59">
        <v>24</v>
      </c>
      <c r="AI143" s="59">
        <v>0.18</v>
      </c>
      <c r="AJ143" s="35">
        <v>97.5</v>
      </c>
      <c r="DF143" s="80" t="s">
        <v>626</v>
      </c>
      <c r="DG143" s="59">
        <v>8.6</v>
      </c>
      <c r="DH143" s="59">
        <v>3.72</v>
      </c>
      <c r="DI143" s="35" t="s">
        <v>179</v>
      </c>
    </row>
    <row r="144" spans="27:113" x14ac:dyDescent="0.2">
      <c r="AA144" s="32" t="s">
        <v>136</v>
      </c>
      <c r="AB144" s="50" t="s">
        <v>128</v>
      </c>
      <c r="AC144" s="98" t="s">
        <v>197</v>
      </c>
      <c r="AD144" s="58" t="s">
        <v>303</v>
      </c>
      <c r="AE144" s="59">
        <v>5.65</v>
      </c>
      <c r="AF144" s="35" t="s">
        <v>134</v>
      </c>
      <c r="AG144" s="59">
        <v>4.22</v>
      </c>
      <c r="AH144" s="59">
        <v>24</v>
      </c>
      <c r="AI144" s="59">
        <v>0.24</v>
      </c>
      <c r="AJ144" s="35">
        <v>97.5</v>
      </c>
      <c r="DF144" s="80" t="s">
        <v>627</v>
      </c>
      <c r="DG144" s="59">
        <v>8.6</v>
      </c>
      <c r="DH144" s="59">
        <v>3.72</v>
      </c>
      <c r="DI144" s="35" t="s">
        <v>179</v>
      </c>
    </row>
    <row r="145" spans="27:113" x14ac:dyDescent="0.2">
      <c r="AA145" s="32" t="s">
        <v>136</v>
      </c>
      <c r="AB145" s="50" t="s">
        <v>128</v>
      </c>
      <c r="AC145" s="98" t="s">
        <v>198</v>
      </c>
      <c r="AD145" s="58" t="s">
        <v>303</v>
      </c>
      <c r="AE145" s="59">
        <v>8.0500000000000007</v>
      </c>
      <c r="AF145" s="35" t="s">
        <v>134</v>
      </c>
      <c r="AG145" s="59">
        <v>4.4800000000000004</v>
      </c>
      <c r="AH145" s="59">
        <v>24</v>
      </c>
      <c r="AI145" s="59">
        <v>0.34</v>
      </c>
      <c r="AJ145" s="35">
        <v>97.5</v>
      </c>
      <c r="DF145" s="80" t="s">
        <v>628</v>
      </c>
      <c r="DG145" s="59">
        <v>8.6</v>
      </c>
      <c r="DH145" s="59">
        <v>3.72</v>
      </c>
      <c r="DI145" s="35" t="s">
        <v>179</v>
      </c>
    </row>
    <row r="146" spans="27:113" x14ac:dyDescent="0.2">
      <c r="AA146" s="32" t="s">
        <v>136</v>
      </c>
      <c r="AB146" s="50" t="s">
        <v>128</v>
      </c>
      <c r="AC146" s="98" t="s">
        <v>195</v>
      </c>
      <c r="AD146" s="58" t="s">
        <v>303</v>
      </c>
      <c r="AE146" s="59">
        <v>9.6999999999999993</v>
      </c>
      <c r="AF146" s="35" t="s">
        <v>134</v>
      </c>
      <c r="AG146" s="59">
        <v>4.24</v>
      </c>
      <c r="AH146" s="59">
        <v>24</v>
      </c>
      <c r="AI146" s="59">
        <v>0.4</v>
      </c>
      <c r="AJ146" s="35">
        <v>97.5</v>
      </c>
      <c r="DF146" s="80" t="s">
        <v>629</v>
      </c>
      <c r="DG146" s="59">
        <v>8.6</v>
      </c>
      <c r="DH146" s="59">
        <v>3.72</v>
      </c>
      <c r="DI146" s="35" t="s">
        <v>179</v>
      </c>
    </row>
    <row r="147" spans="27:113" x14ac:dyDescent="0.2">
      <c r="AA147" s="32" t="s">
        <v>136</v>
      </c>
      <c r="AB147" s="50" t="s">
        <v>128</v>
      </c>
      <c r="AC147" s="98" t="s">
        <v>24</v>
      </c>
      <c r="AD147" s="58" t="s">
        <v>303</v>
      </c>
      <c r="AE147" s="59">
        <v>9.6</v>
      </c>
      <c r="AF147" s="35" t="s">
        <v>134</v>
      </c>
      <c r="AG147" s="59">
        <v>4.2699999999999996</v>
      </c>
      <c r="AH147" s="59">
        <v>24</v>
      </c>
      <c r="AI147" s="59">
        <v>0.4</v>
      </c>
      <c r="AJ147" s="35">
        <v>97.5</v>
      </c>
      <c r="DF147" s="80" t="s">
        <v>630</v>
      </c>
      <c r="DG147" s="59">
        <v>8.8000000000000007</v>
      </c>
      <c r="DH147" s="59">
        <v>3.71</v>
      </c>
      <c r="DI147" s="35" t="s">
        <v>179</v>
      </c>
    </row>
    <row r="148" spans="27:113" x14ac:dyDescent="0.2">
      <c r="AA148" s="32" t="s">
        <v>136</v>
      </c>
      <c r="AB148" s="50" t="s">
        <v>128</v>
      </c>
      <c r="AC148" s="98" t="s">
        <v>202</v>
      </c>
      <c r="AD148" s="58" t="s">
        <v>303</v>
      </c>
      <c r="AE148" s="59">
        <v>7.68</v>
      </c>
      <c r="AF148" s="35" t="s">
        <v>134</v>
      </c>
      <c r="AG148" s="59">
        <v>4.37</v>
      </c>
      <c r="AH148" s="59">
        <v>24</v>
      </c>
      <c r="AI148" s="59">
        <v>0.32</v>
      </c>
      <c r="AJ148" s="35">
        <v>97.5</v>
      </c>
      <c r="DF148" s="80" t="s">
        <v>631</v>
      </c>
      <c r="DG148" s="59">
        <v>8.9</v>
      </c>
      <c r="DH148" s="59">
        <v>3.72</v>
      </c>
      <c r="DI148" s="35" t="s">
        <v>179</v>
      </c>
    </row>
    <row r="149" spans="27:113" x14ac:dyDescent="0.2">
      <c r="AA149" s="32" t="s">
        <v>136</v>
      </c>
      <c r="AB149" s="50" t="s">
        <v>128</v>
      </c>
      <c r="AC149" s="98" t="s">
        <v>203</v>
      </c>
      <c r="AD149" s="58" t="s">
        <v>303</v>
      </c>
      <c r="AE149" s="59">
        <v>8.61</v>
      </c>
      <c r="AF149" s="35" t="s">
        <v>134</v>
      </c>
      <c r="AG149" s="59">
        <v>4.24</v>
      </c>
      <c r="AH149" s="59">
        <v>24</v>
      </c>
      <c r="AI149" s="59">
        <v>0.36</v>
      </c>
      <c r="AJ149" s="35">
        <v>97.5</v>
      </c>
      <c r="DF149" s="80" t="s">
        <v>632</v>
      </c>
      <c r="DG149" s="59">
        <v>9</v>
      </c>
      <c r="DH149" s="59">
        <v>3.72</v>
      </c>
      <c r="DI149" s="35" t="s">
        <v>179</v>
      </c>
    </row>
    <row r="150" spans="27:113" x14ac:dyDescent="0.2">
      <c r="AA150" s="32" t="s">
        <v>136</v>
      </c>
      <c r="AB150" s="50" t="s">
        <v>128</v>
      </c>
      <c r="AC150" s="98" t="s">
        <v>139</v>
      </c>
      <c r="AD150" s="58" t="s">
        <v>303</v>
      </c>
      <c r="AE150" s="59">
        <v>7.68</v>
      </c>
      <c r="AF150" s="35" t="s">
        <v>134</v>
      </c>
      <c r="AG150" s="59">
        <v>4.37</v>
      </c>
      <c r="AH150" s="59">
        <v>24</v>
      </c>
      <c r="AI150" s="59">
        <v>0.32</v>
      </c>
      <c r="AJ150" s="35">
        <v>97.5</v>
      </c>
      <c r="DF150" s="80" t="s">
        <v>633</v>
      </c>
      <c r="DG150" s="59">
        <v>8.9</v>
      </c>
      <c r="DH150" s="59">
        <v>3.72</v>
      </c>
      <c r="DI150" s="35" t="s">
        <v>179</v>
      </c>
    </row>
    <row r="151" spans="27:113" x14ac:dyDescent="0.2">
      <c r="AA151" s="32" t="s">
        <v>136</v>
      </c>
      <c r="AB151" s="50" t="s">
        <v>128</v>
      </c>
      <c r="AC151" s="98" t="s">
        <v>186</v>
      </c>
      <c r="AD151" s="58" t="s">
        <v>303</v>
      </c>
      <c r="AE151" s="59">
        <v>8.61</v>
      </c>
      <c r="AF151" s="35" t="s">
        <v>134</v>
      </c>
      <c r="AG151" s="59">
        <v>4.24</v>
      </c>
      <c r="AH151" s="59">
        <v>24</v>
      </c>
      <c r="AI151" s="59">
        <v>0.36</v>
      </c>
      <c r="AJ151" s="35">
        <v>97.5</v>
      </c>
      <c r="DF151" s="80" t="s">
        <v>634</v>
      </c>
      <c r="DG151" s="59">
        <v>9</v>
      </c>
      <c r="DH151" s="59">
        <v>3.72</v>
      </c>
      <c r="DI151" s="35" t="s">
        <v>179</v>
      </c>
    </row>
    <row r="152" spans="27:113" x14ac:dyDescent="0.2">
      <c r="AA152" s="32" t="s">
        <v>136</v>
      </c>
      <c r="AB152" s="50" t="s">
        <v>128</v>
      </c>
      <c r="AC152" s="98" t="s">
        <v>188</v>
      </c>
      <c r="AD152" s="58" t="s">
        <v>303</v>
      </c>
      <c r="AE152" s="59">
        <v>8.8699999999999992</v>
      </c>
      <c r="AF152" s="35" t="s">
        <v>134</v>
      </c>
      <c r="AG152" s="59">
        <v>4.24</v>
      </c>
      <c r="AH152" s="59">
        <v>24</v>
      </c>
      <c r="AI152" s="59">
        <v>0.37</v>
      </c>
      <c r="AJ152" s="35">
        <v>97.5</v>
      </c>
      <c r="DF152" s="80" t="s">
        <v>635</v>
      </c>
      <c r="DG152" s="59">
        <v>8.9</v>
      </c>
      <c r="DH152" s="59">
        <v>3.72</v>
      </c>
      <c r="DI152" s="35" t="s">
        <v>179</v>
      </c>
    </row>
    <row r="153" spans="27:113" x14ac:dyDescent="0.2">
      <c r="AA153" s="32" t="s">
        <v>136</v>
      </c>
      <c r="AB153" s="50" t="s">
        <v>128</v>
      </c>
      <c r="AC153" s="102" t="s">
        <v>137</v>
      </c>
      <c r="AD153" s="58" t="s">
        <v>303</v>
      </c>
      <c r="AE153" s="59">
        <v>4.2</v>
      </c>
      <c r="AF153" s="35" t="s">
        <v>134</v>
      </c>
      <c r="AG153" s="59">
        <v>5.0999999999999996</v>
      </c>
      <c r="AH153" s="59">
        <v>24</v>
      </c>
      <c r="AI153" s="59">
        <v>0.18</v>
      </c>
      <c r="AJ153" s="35">
        <v>97.5</v>
      </c>
      <c r="DF153" s="80" t="s">
        <v>636</v>
      </c>
      <c r="DG153" s="59">
        <v>9</v>
      </c>
      <c r="DH153" s="59">
        <v>3.72</v>
      </c>
      <c r="DI153" s="35" t="s">
        <v>179</v>
      </c>
    </row>
    <row r="154" spans="27:113" x14ac:dyDescent="0.2">
      <c r="AA154" s="32" t="s">
        <v>136</v>
      </c>
      <c r="AB154" s="50" t="s">
        <v>128</v>
      </c>
      <c r="AC154" s="98" t="s">
        <v>266</v>
      </c>
      <c r="AD154" s="58" t="s">
        <v>303</v>
      </c>
      <c r="AE154" s="59">
        <v>6.35</v>
      </c>
      <c r="AF154" s="35" t="s">
        <v>134</v>
      </c>
      <c r="AG154" s="59">
        <v>4.95</v>
      </c>
      <c r="AH154" s="59">
        <v>24</v>
      </c>
      <c r="AI154" s="59">
        <v>0.26</v>
      </c>
      <c r="AJ154" s="35">
        <v>97.5</v>
      </c>
      <c r="DF154" s="80" t="s">
        <v>637</v>
      </c>
      <c r="DG154" s="59">
        <v>8.9</v>
      </c>
      <c r="DH154" s="59">
        <v>3.72</v>
      </c>
      <c r="DI154" s="35" t="s">
        <v>179</v>
      </c>
    </row>
    <row r="155" spans="27:113" x14ac:dyDescent="0.2">
      <c r="AA155" s="32" t="s">
        <v>136</v>
      </c>
      <c r="AB155" s="50" t="s">
        <v>128</v>
      </c>
      <c r="AC155" s="98" t="s">
        <v>279</v>
      </c>
      <c r="AD155" s="58" t="s">
        <v>303</v>
      </c>
      <c r="AE155" s="59">
        <v>8.4</v>
      </c>
      <c r="AF155" s="35" t="s">
        <v>134</v>
      </c>
      <c r="AG155" s="59">
        <v>5.15</v>
      </c>
      <c r="AH155" s="59">
        <v>24</v>
      </c>
      <c r="AI155" s="59">
        <v>0.35</v>
      </c>
      <c r="AJ155" s="35">
        <v>97.5</v>
      </c>
      <c r="DF155" s="80" t="s">
        <v>638</v>
      </c>
      <c r="DG155" s="59">
        <v>5.6</v>
      </c>
      <c r="DH155" s="59">
        <v>3.71</v>
      </c>
      <c r="DI155" s="35" t="s">
        <v>179</v>
      </c>
    </row>
    <row r="156" spans="27:113" x14ac:dyDescent="0.2">
      <c r="AA156" s="32" t="s">
        <v>136</v>
      </c>
      <c r="AB156" s="50" t="s">
        <v>128</v>
      </c>
      <c r="AC156" s="98" t="s">
        <v>287</v>
      </c>
      <c r="AD156" s="58" t="s">
        <v>303</v>
      </c>
      <c r="AE156" s="59">
        <v>10</v>
      </c>
      <c r="AF156" s="35" t="s">
        <v>134</v>
      </c>
      <c r="AG156" s="59">
        <v>4.95</v>
      </c>
      <c r="AH156" s="59">
        <v>24</v>
      </c>
      <c r="AI156" s="59">
        <v>0.42</v>
      </c>
      <c r="AJ156" s="35">
        <v>97.5</v>
      </c>
      <c r="DF156" s="80" t="s">
        <v>639</v>
      </c>
      <c r="DG156" s="59">
        <v>6</v>
      </c>
      <c r="DH156" s="59">
        <v>3.71</v>
      </c>
      <c r="DI156" s="35" t="s">
        <v>179</v>
      </c>
    </row>
    <row r="157" spans="27:113" x14ac:dyDescent="0.2">
      <c r="AA157" s="32" t="s">
        <v>136</v>
      </c>
      <c r="AB157" s="50" t="s">
        <v>128</v>
      </c>
      <c r="AC157" s="98" t="s">
        <v>199</v>
      </c>
      <c r="AD157" s="58" t="s">
        <v>309</v>
      </c>
      <c r="AE157" s="59">
        <v>4.26</v>
      </c>
      <c r="AF157" s="35" t="s">
        <v>134</v>
      </c>
      <c r="AG157" s="59">
        <v>4.41</v>
      </c>
      <c r="AH157" s="59">
        <v>24</v>
      </c>
      <c r="AI157" s="59">
        <v>0.18</v>
      </c>
      <c r="AJ157" s="35">
        <v>97.5</v>
      </c>
      <c r="DF157" s="80" t="s">
        <v>640</v>
      </c>
      <c r="DG157" s="59">
        <v>8</v>
      </c>
      <c r="DH157" s="59">
        <v>3.71</v>
      </c>
      <c r="DI157" s="35" t="s">
        <v>179</v>
      </c>
    </row>
    <row r="158" spans="27:113" x14ac:dyDescent="0.2">
      <c r="AA158" s="32" t="s">
        <v>136</v>
      </c>
      <c r="AB158" s="50" t="s">
        <v>128</v>
      </c>
      <c r="AC158" s="98" t="s">
        <v>200</v>
      </c>
      <c r="AD158" s="58" t="s">
        <v>309</v>
      </c>
      <c r="AE158" s="59">
        <v>5.65</v>
      </c>
      <c r="AF158" s="35" t="s">
        <v>134</v>
      </c>
      <c r="AG158" s="59">
        <v>4.22</v>
      </c>
      <c r="AH158" s="59">
        <v>24</v>
      </c>
      <c r="AI158" s="59">
        <v>0.24</v>
      </c>
      <c r="AJ158" s="35">
        <v>97.5</v>
      </c>
      <c r="DF158" s="80" t="s">
        <v>641</v>
      </c>
      <c r="DG158" s="59">
        <v>9.6</v>
      </c>
      <c r="DH158" s="59">
        <v>3.71</v>
      </c>
      <c r="DI158" s="35" t="s">
        <v>179</v>
      </c>
    </row>
    <row r="159" spans="27:113" x14ac:dyDescent="0.2">
      <c r="AA159" s="32" t="s">
        <v>136</v>
      </c>
      <c r="AB159" s="50" t="s">
        <v>128</v>
      </c>
      <c r="AC159" s="98" t="s">
        <v>201</v>
      </c>
      <c r="AD159" s="58" t="s">
        <v>309</v>
      </c>
      <c r="AE159" s="59">
        <v>8.0500000000000007</v>
      </c>
      <c r="AF159" s="35" t="s">
        <v>134</v>
      </c>
      <c r="AG159" s="59">
        <v>4.4800000000000004</v>
      </c>
      <c r="AH159" s="59">
        <v>24</v>
      </c>
      <c r="AI159" s="59">
        <v>0.34</v>
      </c>
      <c r="AJ159" s="35">
        <v>97.5</v>
      </c>
      <c r="DF159" s="80" t="s">
        <v>642</v>
      </c>
      <c r="DG159" s="59">
        <v>6</v>
      </c>
      <c r="DH159" s="59">
        <v>3.71</v>
      </c>
      <c r="DI159" s="35" t="s">
        <v>179</v>
      </c>
    </row>
    <row r="160" spans="27:113" x14ac:dyDescent="0.2">
      <c r="AA160" s="32" t="s">
        <v>136</v>
      </c>
      <c r="AB160" s="50" t="s">
        <v>128</v>
      </c>
      <c r="AC160" s="98" t="s">
        <v>182</v>
      </c>
      <c r="AD160" s="58" t="s">
        <v>309</v>
      </c>
      <c r="AE160" s="59">
        <v>4.26</v>
      </c>
      <c r="AF160" s="35" t="s">
        <v>134</v>
      </c>
      <c r="AG160" s="59">
        <v>4.41</v>
      </c>
      <c r="AH160" s="59">
        <v>24</v>
      </c>
      <c r="AI160" s="59">
        <v>0.18</v>
      </c>
      <c r="AJ160" s="35">
        <v>97.5</v>
      </c>
      <c r="DF160" s="80" t="s">
        <v>643</v>
      </c>
      <c r="DG160" s="59">
        <v>7</v>
      </c>
      <c r="DH160" s="59">
        <v>3.71</v>
      </c>
      <c r="DI160" s="35" t="s">
        <v>179</v>
      </c>
    </row>
    <row r="161" spans="27:113" x14ac:dyDescent="0.2">
      <c r="AA161" s="32" t="s">
        <v>136</v>
      </c>
      <c r="AB161" s="50" t="s">
        <v>128</v>
      </c>
      <c r="AC161" s="98" t="s">
        <v>197</v>
      </c>
      <c r="AD161" s="58" t="s">
        <v>309</v>
      </c>
      <c r="AE161" s="59">
        <v>5.65</v>
      </c>
      <c r="AF161" s="35" t="s">
        <v>134</v>
      </c>
      <c r="AG161" s="59">
        <v>4.22</v>
      </c>
      <c r="AH161" s="59">
        <v>24</v>
      </c>
      <c r="AI161" s="59">
        <v>0.24</v>
      </c>
      <c r="AJ161" s="35">
        <v>97.5</v>
      </c>
      <c r="DF161" s="80" t="s">
        <v>644</v>
      </c>
      <c r="DG161" s="59">
        <v>8.8000000000000007</v>
      </c>
      <c r="DH161" s="59">
        <v>3.71</v>
      </c>
      <c r="DI161" s="35" t="s">
        <v>179</v>
      </c>
    </row>
    <row r="162" spans="27:113" x14ac:dyDescent="0.2">
      <c r="AA162" s="32" t="s">
        <v>136</v>
      </c>
      <c r="AB162" s="50" t="s">
        <v>128</v>
      </c>
      <c r="AC162" s="98" t="s">
        <v>198</v>
      </c>
      <c r="AD162" s="58" t="s">
        <v>309</v>
      </c>
      <c r="AE162" s="59">
        <v>8.0500000000000007</v>
      </c>
      <c r="AF162" s="35" t="s">
        <v>134</v>
      </c>
      <c r="AG162" s="59">
        <v>4.4800000000000004</v>
      </c>
      <c r="AH162" s="59">
        <v>24</v>
      </c>
      <c r="AI162" s="59">
        <v>0.34</v>
      </c>
      <c r="AJ162" s="35">
        <v>97.5</v>
      </c>
      <c r="DF162" s="80" t="s">
        <v>645</v>
      </c>
      <c r="DG162" s="59">
        <v>9.8000000000000007</v>
      </c>
      <c r="DH162" s="59">
        <v>3.71</v>
      </c>
      <c r="DI162" s="35" t="s">
        <v>179</v>
      </c>
    </row>
    <row r="163" spans="27:113" x14ac:dyDescent="0.2">
      <c r="AA163" s="32" t="s">
        <v>136</v>
      </c>
      <c r="AB163" s="50" t="s">
        <v>128</v>
      </c>
      <c r="AC163" s="98" t="s">
        <v>195</v>
      </c>
      <c r="AD163" s="58" t="s">
        <v>309</v>
      </c>
      <c r="AE163" s="59">
        <v>9.6999999999999993</v>
      </c>
      <c r="AF163" s="35" t="s">
        <v>134</v>
      </c>
      <c r="AG163" s="59">
        <v>4.24</v>
      </c>
      <c r="AH163" s="59">
        <v>24</v>
      </c>
      <c r="AI163" s="59">
        <v>0.4</v>
      </c>
      <c r="AJ163" s="35">
        <v>97.5</v>
      </c>
      <c r="DF163" s="80" t="s">
        <v>646</v>
      </c>
      <c r="DG163" s="59">
        <v>7.5</v>
      </c>
      <c r="DH163" s="59">
        <v>3.71</v>
      </c>
      <c r="DI163" s="35" t="s">
        <v>179</v>
      </c>
    </row>
    <row r="164" spans="27:113" x14ac:dyDescent="0.2">
      <c r="AA164" s="32" t="s">
        <v>136</v>
      </c>
      <c r="AB164" s="50" t="s">
        <v>128</v>
      </c>
      <c r="AC164" s="98" t="s">
        <v>24</v>
      </c>
      <c r="AD164" s="58" t="s">
        <v>309</v>
      </c>
      <c r="AE164" s="59">
        <v>9.6</v>
      </c>
      <c r="AF164" s="35" t="s">
        <v>134</v>
      </c>
      <c r="AG164" s="59">
        <v>4.2699999999999996</v>
      </c>
      <c r="AH164" s="59">
        <v>24</v>
      </c>
      <c r="AI164" s="59">
        <v>0.4</v>
      </c>
      <c r="AJ164" s="35">
        <v>97.5</v>
      </c>
      <c r="DF164" s="80" t="s">
        <v>647</v>
      </c>
      <c r="DG164" s="59">
        <v>9.4</v>
      </c>
      <c r="DH164" s="59">
        <v>3.71</v>
      </c>
      <c r="DI164" s="35" t="s">
        <v>179</v>
      </c>
    </row>
    <row r="165" spans="27:113" x14ac:dyDescent="0.2">
      <c r="AA165" s="32" t="s">
        <v>136</v>
      </c>
      <c r="AB165" s="50" t="s">
        <v>128</v>
      </c>
      <c r="AC165" s="98" t="s">
        <v>202</v>
      </c>
      <c r="AD165" s="58" t="s">
        <v>309</v>
      </c>
      <c r="AE165" s="59">
        <v>7.68</v>
      </c>
      <c r="AF165" s="35" t="s">
        <v>134</v>
      </c>
      <c r="AG165" s="59">
        <v>4.37</v>
      </c>
      <c r="AH165" s="59">
        <v>24</v>
      </c>
      <c r="AI165" s="59">
        <v>0.32</v>
      </c>
      <c r="AJ165" s="35">
        <v>97.5</v>
      </c>
      <c r="DF165" s="80" t="s">
        <v>648</v>
      </c>
      <c r="DG165" s="59">
        <v>10</v>
      </c>
      <c r="DH165" s="59">
        <v>3.71</v>
      </c>
      <c r="DI165" s="35" t="s">
        <v>179</v>
      </c>
    </row>
    <row r="166" spans="27:113" x14ac:dyDescent="0.2">
      <c r="AA166" s="32" t="s">
        <v>136</v>
      </c>
      <c r="AB166" s="50" t="s">
        <v>128</v>
      </c>
      <c r="AC166" s="98" t="s">
        <v>203</v>
      </c>
      <c r="AD166" s="58" t="s">
        <v>309</v>
      </c>
      <c r="AE166" s="59">
        <v>8.61</v>
      </c>
      <c r="AF166" s="35" t="s">
        <v>134</v>
      </c>
      <c r="AG166" s="59">
        <v>4.24</v>
      </c>
      <c r="AH166" s="59">
        <v>24</v>
      </c>
      <c r="AI166" s="59">
        <v>0.36</v>
      </c>
      <c r="AJ166" s="35">
        <v>97.5</v>
      </c>
      <c r="DF166" s="80" t="s">
        <v>649</v>
      </c>
      <c r="DG166" s="59">
        <v>10.1</v>
      </c>
      <c r="DH166" s="59">
        <v>3.71</v>
      </c>
      <c r="DI166" s="35" t="s">
        <v>179</v>
      </c>
    </row>
    <row r="167" spans="27:113" x14ac:dyDescent="0.2">
      <c r="AA167" s="32" t="s">
        <v>136</v>
      </c>
      <c r="AB167" s="50" t="s">
        <v>128</v>
      </c>
      <c r="AC167" s="98" t="s">
        <v>139</v>
      </c>
      <c r="AD167" s="58" t="s">
        <v>309</v>
      </c>
      <c r="AE167" s="59">
        <v>7.68</v>
      </c>
      <c r="AF167" s="35" t="s">
        <v>134</v>
      </c>
      <c r="AG167" s="59">
        <v>4.37</v>
      </c>
      <c r="AH167" s="59">
        <v>24</v>
      </c>
      <c r="AI167" s="59">
        <v>0.32</v>
      </c>
      <c r="AJ167" s="35">
        <v>97.5</v>
      </c>
      <c r="DF167" s="80" t="s">
        <v>650</v>
      </c>
      <c r="DG167" s="59">
        <v>7.5</v>
      </c>
      <c r="DH167" s="59">
        <v>3.71</v>
      </c>
      <c r="DI167" s="35" t="s">
        <v>179</v>
      </c>
    </row>
    <row r="168" spans="27:113" x14ac:dyDescent="0.2">
      <c r="AA168" s="32" t="s">
        <v>136</v>
      </c>
      <c r="AB168" s="50" t="s">
        <v>128</v>
      </c>
      <c r="AC168" s="98" t="s">
        <v>186</v>
      </c>
      <c r="AD168" s="58" t="s">
        <v>309</v>
      </c>
      <c r="AE168" s="59">
        <v>8.61</v>
      </c>
      <c r="AF168" s="35" t="s">
        <v>134</v>
      </c>
      <c r="AG168" s="59">
        <v>4.24</v>
      </c>
      <c r="AH168" s="59">
        <v>24</v>
      </c>
      <c r="AI168" s="59">
        <v>0.36</v>
      </c>
      <c r="AJ168" s="35">
        <v>97.5</v>
      </c>
      <c r="DF168" s="80" t="s">
        <v>651</v>
      </c>
      <c r="DG168" s="59">
        <v>7.8</v>
      </c>
      <c r="DH168" s="59">
        <v>3.71</v>
      </c>
      <c r="DI168" s="35" t="s">
        <v>179</v>
      </c>
    </row>
    <row r="169" spans="27:113" x14ac:dyDescent="0.2">
      <c r="AA169" s="32" t="s">
        <v>136</v>
      </c>
      <c r="AB169" s="50" t="s">
        <v>128</v>
      </c>
      <c r="AC169" s="98" t="s">
        <v>188</v>
      </c>
      <c r="AD169" s="58" t="s">
        <v>309</v>
      </c>
      <c r="AE169" s="59">
        <v>8.8699999999999992</v>
      </c>
      <c r="AF169" s="35" t="s">
        <v>134</v>
      </c>
      <c r="AG169" s="59">
        <v>4.24</v>
      </c>
      <c r="AH169" s="59">
        <v>24</v>
      </c>
      <c r="AI169" s="59">
        <v>0.37</v>
      </c>
      <c r="AJ169" s="35">
        <v>97.5</v>
      </c>
      <c r="DF169" s="80" t="s">
        <v>652</v>
      </c>
      <c r="DG169" s="59">
        <v>8.5</v>
      </c>
      <c r="DH169" s="59">
        <v>3.71</v>
      </c>
      <c r="DI169" s="35" t="s">
        <v>179</v>
      </c>
    </row>
    <row r="170" spans="27:113" x14ac:dyDescent="0.2">
      <c r="AA170" s="32" t="s">
        <v>136</v>
      </c>
      <c r="AB170" s="50" t="s">
        <v>128</v>
      </c>
      <c r="AC170" s="102" t="s">
        <v>137</v>
      </c>
      <c r="AD170" s="58" t="s">
        <v>309</v>
      </c>
      <c r="AE170" s="59">
        <v>4.2</v>
      </c>
      <c r="AF170" s="35" t="s">
        <v>134</v>
      </c>
      <c r="AG170" s="59">
        <v>5.0999999999999996</v>
      </c>
      <c r="AH170" s="59">
        <v>24</v>
      </c>
      <c r="AI170" s="59">
        <v>0.18</v>
      </c>
      <c r="AJ170" s="35">
        <v>97.5</v>
      </c>
      <c r="DF170" s="80" t="s">
        <v>653</v>
      </c>
      <c r="DG170" s="59">
        <v>10.7</v>
      </c>
      <c r="DH170" s="59">
        <v>3.71</v>
      </c>
      <c r="DI170" s="35" t="s">
        <v>179</v>
      </c>
    </row>
    <row r="171" spans="27:113" x14ac:dyDescent="0.2">
      <c r="AA171" s="32" t="s">
        <v>136</v>
      </c>
      <c r="AB171" s="50" t="s">
        <v>128</v>
      </c>
      <c r="AC171" s="98" t="s">
        <v>185</v>
      </c>
      <c r="AD171" s="58" t="s">
        <v>309</v>
      </c>
      <c r="AE171" s="59">
        <v>6.35</v>
      </c>
      <c r="AF171" s="35" t="s">
        <v>134</v>
      </c>
      <c r="AG171" s="59">
        <v>4.95</v>
      </c>
      <c r="AH171" s="59">
        <v>24</v>
      </c>
      <c r="AI171" s="59">
        <v>0.26</v>
      </c>
      <c r="AJ171" s="35">
        <v>97.5</v>
      </c>
      <c r="DF171" s="80" t="s">
        <v>654</v>
      </c>
      <c r="DG171" s="59">
        <v>10.7</v>
      </c>
      <c r="DH171" s="59">
        <v>3.71</v>
      </c>
      <c r="DI171" s="35" t="s">
        <v>179</v>
      </c>
    </row>
    <row r="172" spans="27:113" x14ac:dyDescent="0.2">
      <c r="AA172" s="32" t="s">
        <v>136</v>
      </c>
      <c r="AB172" s="50" t="s">
        <v>128</v>
      </c>
      <c r="AC172" s="98" t="s">
        <v>208</v>
      </c>
      <c r="AD172" s="58" t="s">
        <v>309</v>
      </c>
      <c r="AE172" s="59">
        <v>8.4</v>
      </c>
      <c r="AF172" s="35" t="s">
        <v>134</v>
      </c>
      <c r="AG172" s="59">
        <v>5.15</v>
      </c>
      <c r="AH172" s="59">
        <v>24</v>
      </c>
      <c r="AI172" s="59">
        <v>0.35</v>
      </c>
      <c r="AJ172" s="35">
        <v>97.5</v>
      </c>
      <c r="DF172" s="80" t="s">
        <v>655</v>
      </c>
      <c r="DG172" s="59">
        <v>8.5</v>
      </c>
      <c r="DH172" s="59">
        <v>3.71</v>
      </c>
      <c r="DI172" s="35" t="s">
        <v>179</v>
      </c>
    </row>
    <row r="173" spans="27:113" x14ac:dyDescent="0.2">
      <c r="AA173" s="32" t="s">
        <v>136</v>
      </c>
      <c r="AB173" s="50" t="s">
        <v>128</v>
      </c>
      <c r="AC173" s="98" t="s">
        <v>287</v>
      </c>
      <c r="AD173" s="58" t="s">
        <v>309</v>
      </c>
      <c r="AE173" s="59">
        <v>10</v>
      </c>
      <c r="AF173" s="35" t="s">
        <v>134</v>
      </c>
      <c r="AG173" s="59">
        <v>4.95</v>
      </c>
      <c r="AH173" s="59">
        <v>24</v>
      </c>
      <c r="AI173" s="59">
        <v>0.42</v>
      </c>
      <c r="AJ173" s="35">
        <v>97.5</v>
      </c>
      <c r="DF173" s="80" t="s">
        <v>656</v>
      </c>
      <c r="DG173" s="59">
        <v>10</v>
      </c>
      <c r="DH173" s="59">
        <v>3.71</v>
      </c>
      <c r="DI173" s="35" t="s">
        <v>179</v>
      </c>
    </row>
    <row r="174" spans="27:113" x14ac:dyDescent="0.2">
      <c r="AA174" s="32" t="s">
        <v>136</v>
      </c>
      <c r="AB174" s="50" t="s">
        <v>128</v>
      </c>
      <c r="AC174" s="98" t="s">
        <v>199</v>
      </c>
      <c r="AD174" s="58" t="s">
        <v>244</v>
      </c>
      <c r="AE174" s="59">
        <v>4.26</v>
      </c>
      <c r="AF174" s="35" t="s">
        <v>134</v>
      </c>
      <c r="AG174" s="59">
        <v>4.41</v>
      </c>
      <c r="AH174" s="59">
        <v>28.4</v>
      </c>
      <c r="AI174" s="59">
        <v>0.15</v>
      </c>
      <c r="AJ174" s="35">
        <v>98</v>
      </c>
      <c r="DF174" s="80" t="s">
        <v>657</v>
      </c>
      <c r="DG174" s="59">
        <v>10.7</v>
      </c>
      <c r="DH174" s="59">
        <v>3.71</v>
      </c>
      <c r="DI174" s="35" t="s">
        <v>179</v>
      </c>
    </row>
    <row r="175" spans="27:113" x14ac:dyDescent="0.2">
      <c r="AA175" s="32" t="s">
        <v>136</v>
      </c>
      <c r="AB175" s="50" t="s">
        <v>128</v>
      </c>
      <c r="AC175" s="98" t="s">
        <v>200</v>
      </c>
      <c r="AD175" s="58" t="s">
        <v>244</v>
      </c>
      <c r="AE175" s="59">
        <v>5.65</v>
      </c>
      <c r="AF175" s="35" t="s">
        <v>134</v>
      </c>
      <c r="AG175" s="59">
        <v>4.22</v>
      </c>
      <c r="AH175" s="59">
        <v>28.4</v>
      </c>
      <c r="AI175" s="59">
        <v>0.2</v>
      </c>
      <c r="AJ175" s="35">
        <v>98</v>
      </c>
      <c r="DF175" s="80" t="s">
        <v>658</v>
      </c>
      <c r="DG175" s="59">
        <v>10.7</v>
      </c>
      <c r="DH175" s="59">
        <v>3.71</v>
      </c>
      <c r="DI175" s="35" t="s">
        <v>179</v>
      </c>
    </row>
    <row r="176" spans="27:113" x14ac:dyDescent="0.2">
      <c r="AA176" s="32" t="s">
        <v>136</v>
      </c>
      <c r="AB176" s="50" t="s">
        <v>128</v>
      </c>
      <c r="AC176" s="98" t="s">
        <v>201</v>
      </c>
      <c r="AD176" s="58" t="s">
        <v>244</v>
      </c>
      <c r="AE176" s="59">
        <v>8.0500000000000007</v>
      </c>
      <c r="AF176" s="35" t="s">
        <v>134</v>
      </c>
      <c r="AG176" s="59">
        <v>4.4800000000000004</v>
      </c>
      <c r="AH176" s="59">
        <v>28.4</v>
      </c>
      <c r="AI176" s="59">
        <v>0.28000000000000003</v>
      </c>
      <c r="AJ176" s="35">
        <v>98</v>
      </c>
      <c r="DF176" s="80" t="s">
        <v>659</v>
      </c>
      <c r="DG176" s="59">
        <v>10.1</v>
      </c>
      <c r="DH176" s="59">
        <v>3.71</v>
      </c>
      <c r="DI176" s="35" t="s">
        <v>179</v>
      </c>
    </row>
    <row r="177" spans="27:113" x14ac:dyDescent="0.2">
      <c r="AA177" s="32" t="s">
        <v>136</v>
      </c>
      <c r="AB177" s="50" t="s">
        <v>128</v>
      </c>
      <c r="AC177" s="98" t="s">
        <v>182</v>
      </c>
      <c r="AD177" s="58" t="s">
        <v>244</v>
      </c>
      <c r="AE177" s="59">
        <v>4.26</v>
      </c>
      <c r="AF177" s="35" t="s">
        <v>134</v>
      </c>
      <c r="AG177" s="59">
        <v>4.41</v>
      </c>
      <c r="AH177" s="59">
        <v>28.4</v>
      </c>
      <c r="AI177" s="59">
        <v>0.15</v>
      </c>
      <c r="AJ177" s="35">
        <v>98</v>
      </c>
      <c r="DF177" s="80" t="s">
        <v>660</v>
      </c>
      <c r="DG177" s="59">
        <v>10.7</v>
      </c>
      <c r="DH177" s="59">
        <v>3.71</v>
      </c>
      <c r="DI177" s="35" t="s">
        <v>179</v>
      </c>
    </row>
    <row r="178" spans="27:113" x14ac:dyDescent="0.2">
      <c r="AA178" s="32" t="s">
        <v>136</v>
      </c>
      <c r="AB178" s="50" t="s">
        <v>128</v>
      </c>
      <c r="AC178" s="98" t="s">
        <v>197</v>
      </c>
      <c r="AD178" s="58" t="s">
        <v>244</v>
      </c>
      <c r="AE178" s="59">
        <v>5.65</v>
      </c>
      <c r="AF178" s="35" t="s">
        <v>134</v>
      </c>
      <c r="AG178" s="59">
        <v>4.22</v>
      </c>
      <c r="AH178" s="59">
        <v>28.4</v>
      </c>
      <c r="AI178" s="59">
        <v>0.2</v>
      </c>
      <c r="AJ178" s="35">
        <v>98</v>
      </c>
      <c r="DF178" s="80" t="s">
        <v>661</v>
      </c>
      <c r="DG178" s="59">
        <v>10.7</v>
      </c>
      <c r="DH178" s="59">
        <v>3.71</v>
      </c>
      <c r="DI178" s="35" t="s">
        <v>179</v>
      </c>
    </row>
    <row r="179" spans="27:113" x14ac:dyDescent="0.2">
      <c r="AA179" s="32" t="s">
        <v>136</v>
      </c>
      <c r="AB179" s="50" t="s">
        <v>128</v>
      </c>
      <c r="AC179" s="98" t="s">
        <v>198</v>
      </c>
      <c r="AD179" s="58" t="s">
        <v>244</v>
      </c>
      <c r="AE179" s="59">
        <v>8.0500000000000007</v>
      </c>
      <c r="AF179" s="35" t="s">
        <v>134</v>
      </c>
      <c r="AG179" s="59">
        <v>4.4800000000000004</v>
      </c>
      <c r="AH179" s="59">
        <v>28.4</v>
      </c>
      <c r="AI179" s="59">
        <v>0.28000000000000003</v>
      </c>
      <c r="AJ179" s="35">
        <v>98</v>
      </c>
      <c r="DF179" s="80" t="s">
        <v>662</v>
      </c>
      <c r="DG179" s="59">
        <v>10.7</v>
      </c>
      <c r="DH179" s="59">
        <v>3.71</v>
      </c>
      <c r="DI179" s="35" t="s">
        <v>179</v>
      </c>
    </row>
    <row r="180" spans="27:113" x14ac:dyDescent="0.2">
      <c r="AA180" s="32" t="s">
        <v>136</v>
      </c>
      <c r="AB180" s="50" t="s">
        <v>128</v>
      </c>
      <c r="AC180" s="98" t="s">
        <v>195</v>
      </c>
      <c r="AD180" s="58" t="s">
        <v>244</v>
      </c>
      <c r="AE180" s="59">
        <v>9.6999999999999993</v>
      </c>
      <c r="AF180" s="35" t="s">
        <v>134</v>
      </c>
      <c r="AG180" s="59">
        <v>4.24</v>
      </c>
      <c r="AH180" s="59">
        <v>28.4</v>
      </c>
      <c r="AI180" s="59">
        <v>0.34</v>
      </c>
      <c r="AJ180" s="35">
        <v>98</v>
      </c>
      <c r="DF180" s="80" t="s">
        <v>663</v>
      </c>
      <c r="DG180" s="59">
        <v>10</v>
      </c>
      <c r="DH180" s="59">
        <v>3.71</v>
      </c>
      <c r="DI180" s="35" t="s">
        <v>179</v>
      </c>
    </row>
    <row r="181" spans="27:113" x14ac:dyDescent="0.2">
      <c r="AA181" s="32" t="s">
        <v>136</v>
      </c>
      <c r="AB181" s="50" t="s">
        <v>128</v>
      </c>
      <c r="AC181" s="98" t="s">
        <v>24</v>
      </c>
      <c r="AD181" s="58" t="s">
        <v>244</v>
      </c>
      <c r="AE181" s="59">
        <v>9.6</v>
      </c>
      <c r="AF181" s="35" t="s">
        <v>134</v>
      </c>
      <c r="AG181" s="59">
        <v>4.2699999999999996</v>
      </c>
      <c r="AH181" s="59">
        <v>28.4</v>
      </c>
      <c r="AI181" s="59">
        <v>0.34</v>
      </c>
      <c r="AJ181" s="35">
        <v>98</v>
      </c>
      <c r="DF181" s="80" t="s">
        <v>664</v>
      </c>
      <c r="DG181" s="59">
        <v>10.1</v>
      </c>
      <c r="DH181" s="59">
        <v>3.71</v>
      </c>
      <c r="DI181" s="35" t="s">
        <v>179</v>
      </c>
    </row>
    <row r="182" spans="27:113" x14ac:dyDescent="0.2">
      <c r="AA182" s="32" t="s">
        <v>136</v>
      </c>
      <c r="AB182" s="50" t="s">
        <v>128</v>
      </c>
      <c r="AC182" s="98" t="s">
        <v>196</v>
      </c>
      <c r="AD182" s="58" t="s">
        <v>244</v>
      </c>
      <c r="AE182" s="59">
        <v>14.09</v>
      </c>
      <c r="AF182" s="35" t="s">
        <v>134</v>
      </c>
      <c r="AG182" s="59">
        <v>4.29</v>
      </c>
      <c r="AH182" s="59">
        <v>28.4</v>
      </c>
      <c r="AI182" s="59">
        <v>0.5</v>
      </c>
      <c r="AJ182" s="35">
        <v>98</v>
      </c>
      <c r="DF182" s="80" t="s">
        <v>665</v>
      </c>
      <c r="DG182" s="59">
        <v>10.7</v>
      </c>
      <c r="DH182" s="59">
        <v>3.71</v>
      </c>
      <c r="DI182" s="35" t="s">
        <v>179</v>
      </c>
    </row>
    <row r="183" spans="27:113" x14ac:dyDescent="0.2">
      <c r="AA183" s="32" t="s">
        <v>136</v>
      </c>
      <c r="AB183" s="50" t="s">
        <v>128</v>
      </c>
      <c r="AC183" s="98" t="s">
        <v>202</v>
      </c>
      <c r="AD183" s="58" t="s">
        <v>244</v>
      </c>
      <c r="AE183" s="59">
        <v>7.68</v>
      </c>
      <c r="AF183" s="35" t="s">
        <v>134</v>
      </c>
      <c r="AG183" s="59">
        <v>4.37</v>
      </c>
      <c r="AH183" s="59">
        <v>28.4</v>
      </c>
      <c r="AI183" s="59">
        <v>0.27</v>
      </c>
      <c r="AJ183" s="35">
        <v>98</v>
      </c>
      <c r="DF183" s="80" t="s">
        <v>666</v>
      </c>
      <c r="DG183" s="59">
        <v>10.7</v>
      </c>
      <c r="DH183" s="59">
        <v>3.71</v>
      </c>
      <c r="DI183" s="35" t="s">
        <v>179</v>
      </c>
    </row>
    <row r="184" spans="27:113" x14ac:dyDescent="0.2">
      <c r="AA184" s="32" t="s">
        <v>136</v>
      </c>
      <c r="AB184" s="50" t="s">
        <v>128</v>
      </c>
      <c r="AC184" s="98" t="s">
        <v>203</v>
      </c>
      <c r="AD184" s="58" t="s">
        <v>244</v>
      </c>
      <c r="AE184" s="59">
        <v>8.61</v>
      </c>
      <c r="AF184" s="35" t="s">
        <v>134</v>
      </c>
      <c r="AG184" s="59">
        <v>4.24</v>
      </c>
      <c r="AH184" s="59">
        <v>28.4</v>
      </c>
      <c r="AI184" s="59">
        <v>0.3</v>
      </c>
      <c r="AJ184" s="35">
        <v>98</v>
      </c>
      <c r="DF184" s="80" t="s">
        <v>667</v>
      </c>
      <c r="DG184" s="59">
        <v>10.7</v>
      </c>
      <c r="DH184" s="59">
        <v>3.71</v>
      </c>
      <c r="DI184" s="35" t="s">
        <v>179</v>
      </c>
    </row>
    <row r="185" spans="27:113" x14ac:dyDescent="0.2">
      <c r="AA185" s="32" t="s">
        <v>136</v>
      </c>
      <c r="AB185" s="50" t="s">
        <v>128</v>
      </c>
      <c r="AC185" s="98" t="s">
        <v>139</v>
      </c>
      <c r="AD185" s="58" t="s">
        <v>244</v>
      </c>
      <c r="AE185" s="59">
        <v>7.68</v>
      </c>
      <c r="AF185" s="35" t="s">
        <v>134</v>
      </c>
      <c r="AG185" s="59">
        <v>4.37</v>
      </c>
      <c r="AH185" s="59">
        <v>28.4</v>
      </c>
      <c r="AI185" s="59">
        <v>0.27</v>
      </c>
      <c r="AJ185" s="35">
        <v>98</v>
      </c>
      <c r="DF185" s="80" t="s">
        <v>668</v>
      </c>
      <c r="DG185" s="59">
        <v>10.7</v>
      </c>
      <c r="DH185" s="59">
        <v>3.71</v>
      </c>
      <c r="DI185" s="35" t="s">
        <v>179</v>
      </c>
    </row>
    <row r="186" spans="27:113" x14ac:dyDescent="0.2">
      <c r="AA186" s="32" t="s">
        <v>136</v>
      </c>
      <c r="AB186" s="50" t="s">
        <v>128</v>
      </c>
      <c r="AC186" s="98" t="s">
        <v>186</v>
      </c>
      <c r="AD186" s="58" t="s">
        <v>244</v>
      </c>
      <c r="AE186" s="59">
        <v>8.61</v>
      </c>
      <c r="AF186" s="35" t="s">
        <v>134</v>
      </c>
      <c r="AG186" s="59">
        <v>4.24</v>
      </c>
      <c r="AH186" s="59">
        <v>28.4</v>
      </c>
      <c r="AI186" s="59">
        <v>0.3</v>
      </c>
      <c r="AJ186" s="35">
        <v>98</v>
      </c>
      <c r="DF186" s="80" t="s">
        <v>669</v>
      </c>
      <c r="DG186" s="59">
        <v>10.7</v>
      </c>
      <c r="DH186" s="59">
        <v>3.71</v>
      </c>
      <c r="DI186" s="35" t="s">
        <v>179</v>
      </c>
    </row>
    <row r="187" spans="27:113" x14ac:dyDescent="0.2">
      <c r="AA187" s="32" t="s">
        <v>136</v>
      </c>
      <c r="AB187" s="50" t="s">
        <v>128</v>
      </c>
      <c r="AC187" s="98" t="s">
        <v>188</v>
      </c>
      <c r="AD187" s="58" t="s">
        <v>244</v>
      </c>
      <c r="AE187" s="59">
        <v>8.8699999999999992</v>
      </c>
      <c r="AF187" s="35" t="s">
        <v>134</v>
      </c>
      <c r="AG187" s="59">
        <v>4.24</v>
      </c>
      <c r="AH187" s="59">
        <v>28.4</v>
      </c>
      <c r="AI187" s="59">
        <v>0.31</v>
      </c>
      <c r="AJ187" s="35">
        <v>98</v>
      </c>
      <c r="DF187" s="80" t="s">
        <v>670</v>
      </c>
      <c r="DG187" s="59">
        <v>10.7</v>
      </c>
      <c r="DH187" s="59">
        <v>3.71</v>
      </c>
      <c r="DI187" s="35" t="s">
        <v>179</v>
      </c>
    </row>
    <row r="188" spans="27:113" x14ac:dyDescent="0.2">
      <c r="AA188" s="32" t="s">
        <v>136</v>
      </c>
      <c r="AB188" s="50" t="s">
        <v>128</v>
      </c>
      <c r="AC188" s="98" t="s">
        <v>256</v>
      </c>
      <c r="AD188" s="32" t="s">
        <v>244</v>
      </c>
      <c r="AE188" s="59">
        <v>4.2</v>
      </c>
      <c r="AF188" s="35" t="s">
        <v>134</v>
      </c>
      <c r="AG188" s="59">
        <v>5.0999999999999996</v>
      </c>
      <c r="AH188" s="59">
        <v>28.4</v>
      </c>
      <c r="AI188" s="59">
        <v>0.15</v>
      </c>
      <c r="AJ188" s="35">
        <v>98</v>
      </c>
      <c r="DF188" s="80" t="s">
        <v>671</v>
      </c>
      <c r="DG188" s="59">
        <v>10.7</v>
      </c>
      <c r="DH188" s="59">
        <v>3.71</v>
      </c>
      <c r="DI188" s="35" t="s">
        <v>179</v>
      </c>
    </row>
    <row r="189" spans="27:113" x14ac:dyDescent="0.2">
      <c r="AA189" s="32" t="s">
        <v>136</v>
      </c>
      <c r="AB189" s="50" t="s">
        <v>128</v>
      </c>
      <c r="AC189" s="98" t="s">
        <v>266</v>
      </c>
      <c r="AD189" s="32" t="s">
        <v>244</v>
      </c>
      <c r="AE189" s="59">
        <v>6.35</v>
      </c>
      <c r="AF189" s="35" t="s">
        <v>134</v>
      </c>
      <c r="AG189" s="59">
        <v>4.95</v>
      </c>
      <c r="AH189" s="59">
        <v>28.4</v>
      </c>
      <c r="AI189" s="59">
        <v>0.22</v>
      </c>
      <c r="AJ189" s="35">
        <v>98</v>
      </c>
      <c r="DF189" s="80" t="s">
        <v>672</v>
      </c>
      <c r="DG189" s="59">
        <v>10.7</v>
      </c>
      <c r="DH189" s="59">
        <v>3.71</v>
      </c>
      <c r="DI189" s="35" t="s">
        <v>179</v>
      </c>
    </row>
    <row r="190" spans="27:113" x14ac:dyDescent="0.2">
      <c r="AA190" s="32" t="s">
        <v>136</v>
      </c>
      <c r="AB190" s="50" t="s">
        <v>128</v>
      </c>
      <c r="AC190" s="98" t="s">
        <v>279</v>
      </c>
      <c r="AD190" s="32" t="s">
        <v>244</v>
      </c>
      <c r="AE190" s="59">
        <v>8.4</v>
      </c>
      <c r="AF190" s="35" t="s">
        <v>134</v>
      </c>
      <c r="AG190" s="59">
        <v>5.15</v>
      </c>
      <c r="AH190" s="59">
        <v>28.4</v>
      </c>
      <c r="AI190" s="59">
        <v>0.3</v>
      </c>
      <c r="AJ190" s="35">
        <v>98</v>
      </c>
      <c r="DF190" s="80" t="s">
        <v>673</v>
      </c>
      <c r="DG190" s="59">
        <v>10.7</v>
      </c>
      <c r="DH190" s="59">
        <v>3.71</v>
      </c>
      <c r="DI190" s="35" t="s">
        <v>179</v>
      </c>
    </row>
    <row r="191" spans="27:113" x14ac:dyDescent="0.2">
      <c r="AA191" s="32" t="s">
        <v>136</v>
      </c>
      <c r="AB191" s="50" t="s">
        <v>128</v>
      </c>
      <c r="AC191" s="98" t="s">
        <v>287</v>
      </c>
      <c r="AD191" s="32" t="s">
        <v>244</v>
      </c>
      <c r="AE191" s="59">
        <v>10</v>
      </c>
      <c r="AF191" s="35" t="s">
        <v>134</v>
      </c>
      <c r="AG191" s="59">
        <v>4.95</v>
      </c>
      <c r="AH191" s="59">
        <v>28.4</v>
      </c>
      <c r="AI191" s="59">
        <v>0.35</v>
      </c>
      <c r="AJ191" s="35">
        <v>98</v>
      </c>
      <c r="DF191" s="80" t="s">
        <v>674</v>
      </c>
      <c r="DG191" s="59">
        <v>10</v>
      </c>
      <c r="DH191" s="59">
        <v>3.91</v>
      </c>
      <c r="DI191" s="35" t="s">
        <v>179</v>
      </c>
    </row>
    <row r="192" spans="27:113" x14ac:dyDescent="0.2">
      <c r="AA192" s="32" t="s">
        <v>136</v>
      </c>
      <c r="AB192" s="50" t="s">
        <v>128</v>
      </c>
      <c r="AC192" s="98" t="s">
        <v>675</v>
      </c>
      <c r="AD192" s="32" t="s">
        <v>244</v>
      </c>
      <c r="AE192" s="59">
        <v>12.1</v>
      </c>
      <c r="AF192" s="35" t="s">
        <v>134</v>
      </c>
      <c r="AG192" s="59">
        <v>4.95</v>
      </c>
      <c r="AH192" s="59">
        <v>28.4</v>
      </c>
      <c r="AI192" s="59">
        <v>0.43</v>
      </c>
      <c r="AJ192" s="35">
        <v>98</v>
      </c>
      <c r="DF192" s="80" t="s">
        <v>676</v>
      </c>
      <c r="DG192" s="59">
        <v>10.1</v>
      </c>
      <c r="DH192" s="59">
        <v>3.83</v>
      </c>
      <c r="DI192" s="35" t="s">
        <v>179</v>
      </c>
    </row>
    <row r="193" spans="27:113" x14ac:dyDescent="0.2">
      <c r="AA193" s="32" t="s">
        <v>136</v>
      </c>
      <c r="AB193" s="50" t="s">
        <v>128</v>
      </c>
      <c r="AC193" s="98" t="s">
        <v>211</v>
      </c>
      <c r="AD193" s="32" t="s">
        <v>244</v>
      </c>
      <c r="AE193" s="59">
        <v>12.1</v>
      </c>
      <c r="AF193" s="35" t="s">
        <v>134</v>
      </c>
      <c r="AG193" s="59">
        <v>4.95</v>
      </c>
      <c r="AH193" s="59">
        <v>28.4</v>
      </c>
      <c r="AI193" s="59">
        <v>0.43</v>
      </c>
      <c r="AJ193" s="35">
        <v>98</v>
      </c>
      <c r="DF193" s="80" t="s">
        <v>677</v>
      </c>
      <c r="DG193" s="59">
        <v>10.9</v>
      </c>
      <c r="DH193" s="59">
        <v>3.76</v>
      </c>
      <c r="DI193" s="35" t="s">
        <v>179</v>
      </c>
    </row>
    <row r="194" spans="27:113" x14ac:dyDescent="0.2">
      <c r="AA194" s="32" t="s">
        <v>136</v>
      </c>
      <c r="AB194" s="50" t="s">
        <v>128</v>
      </c>
      <c r="AC194" s="98" t="s">
        <v>199</v>
      </c>
      <c r="AD194" s="32" t="s">
        <v>257</v>
      </c>
      <c r="AE194" s="59">
        <v>4.26</v>
      </c>
      <c r="AF194" s="35" t="s">
        <v>134</v>
      </c>
      <c r="AG194" s="59">
        <v>4.41</v>
      </c>
      <c r="AH194" s="59">
        <v>28.4</v>
      </c>
      <c r="AI194" s="59">
        <v>0.15</v>
      </c>
      <c r="AJ194" s="35">
        <v>98</v>
      </c>
      <c r="DF194" s="80" t="s">
        <v>678</v>
      </c>
      <c r="DG194" s="59">
        <v>11.1</v>
      </c>
      <c r="DH194" s="59">
        <v>3.73</v>
      </c>
      <c r="DI194" s="35" t="s">
        <v>179</v>
      </c>
    </row>
    <row r="195" spans="27:113" x14ac:dyDescent="0.2">
      <c r="AA195" s="32" t="s">
        <v>136</v>
      </c>
      <c r="AB195" s="50" t="s">
        <v>128</v>
      </c>
      <c r="AC195" s="98" t="s">
        <v>200</v>
      </c>
      <c r="AD195" s="32" t="s">
        <v>257</v>
      </c>
      <c r="AE195" s="59">
        <v>5.65</v>
      </c>
      <c r="AF195" s="35" t="s">
        <v>134</v>
      </c>
      <c r="AG195" s="59">
        <v>4.22</v>
      </c>
      <c r="AH195" s="59">
        <v>28.4</v>
      </c>
      <c r="AI195" s="59">
        <v>0.2</v>
      </c>
      <c r="AJ195" s="35">
        <v>98</v>
      </c>
      <c r="DF195" s="80" t="s">
        <v>679</v>
      </c>
      <c r="DG195" s="59">
        <v>11.1</v>
      </c>
      <c r="DH195" s="59">
        <v>3.73</v>
      </c>
      <c r="DI195" s="35" t="s">
        <v>179</v>
      </c>
    </row>
    <row r="196" spans="27:113" x14ac:dyDescent="0.2">
      <c r="AA196" s="32" t="s">
        <v>136</v>
      </c>
      <c r="AB196" s="50" t="s">
        <v>128</v>
      </c>
      <c r="AC196" s="98" t="s">
        <v>201</v>
      </c>
      <c r="AD196" s="32" t="s">
        <v>257</v>
      </c>
      <c r="AE196" s="59">
        <v>8.0500000000000007</v>
      </c>
      <c r="AF196" s="35" t="s">
        <v>134</v>
      </c>
      <c r="AG196" s="59">
        <v>4.4800000000000004</v>
      </c>
      <c r="AH196" s="59">
        <v>28.4</v>
      </c>
      <c r="AI196" s="59">
        <v>0.28000000000000003</v>
      </c>
      <c r="AJ196" s="35">
        <v>98</v>
      </c>
      <c r="DF196" s="80" t="s">
        <v>680</v>
      </c>
      <c r="DG196" s="59">
        <v>10.9</v>
      </c>
      <c r="DH196" s="59">
        <v>3.76</v>
      </c>
      <c r="DI196" s="35" t="s">
        <v>179</v>
      </c>
    </row>
    <row r="197" spans="27:113" x14ac:dyDescent="0.2">
      <c r="AA197" s="32" t="s">
        <v>136</v>
      </c>
      <c r="AB197" s="50" t="s">
        <v>128</v>
      </c>
      <c r="AC197" s="98" t="s">
        <v>182</v>
      </c>
      <c r="AD197" s="32" t="s">
        <v>257</v>
      </c>
      <c r="AE197" s="59">
        <v>4.26</v>
      </c>
      <c r="AF197" s="35" t="s">
        <v>134</v>
      </c>
      <c r="AG197" s="59">
        <v>4.41</v>
      </c>
      <c r="AH197" s="59">
        <v>28.4</v>
      </c>
      <c r="AI197" s="59">
        <v>0.15</v>
      </c>
      <c r="AJ197" s="35">
        <v>98</v>
      </c>
      <c r="DF197" s="80" t="s">
        <v>681</v>
      </c>
      <c r="DG197" s="59">
        <v>11.1</v>
      </c>
      <c r="DH197" s="59">
        <v>3.76</v>
      </c>
      <c r="DI197" s="35" t="s">
        <v>179</v>
      </c>
    </row>
    <row r="198" spans="27:113" x14ac:dyDescent="0.2">
      <c r="AA198" s="32" t="s">
        <v>136</v>
      </c>
      <c r="AB198" s="50" t="s">
        <v>128</v>
      </c>
      <c r="AC198" s="98" t="s">
        <v>197</v>
      </c>
      <c r="AD198" s="32" t="s">
        <v>257</v>
      </c>
      <c r="AE198" s="59">
        <v>5.65</v>
      </c>
      <c r="AF198" s="35" t="s">
        <v>134</v>
      </c>
      <c r="AG198" s="59">
        <v>4.22</v>
      </c>
      <c r="AH198" s="59">
        <v>28.4</v>
      </c>
      <c r="AI198" s="59">
        <v>0.2</v>
      </c>
      <c r="AJ198" s="35">
        <v>98</v>
      </c>
      <c r="DF198" s="80" t="s">
        <v>682</v>
      </c>
      <c r="DG198" s="59">
        <v>11.1</v>
      </c>
      <c r="DH198" s="59">
        <v>3.71</v>
      </c>
      <c r="DI198" s="35" t="s">
        <v>179</v>
      </c>
    </row>
    <row r="199" spans="27:113" x14ac:dyDescent="0.2">
      <c r="AA199" s="32" t="s">
        <v>136</v>
      </c>
      <c r="AB199" s="50" t="s">
        <v>128</v>
      </c>
      <c r="AC199" s="98" t="s">
        <v>198</v>
      </c>
      <c r="AD199" s="32" t="s">
        <v>257</v>
      </c>
      <c r="AE199" s="59">
        <v>8.0500000000000007</v>
      </c>
      <c r="AF199" s="35" t="s">
        <v>134</v>
      </c>
      <c r="AG199" s="59">
        <v>4.4800000000000004</v>
      </c>
      <c r="AH199" s="59">
        <v>28.4</v>
      </c>
      <c r="AI199" s="59">
        <v>0.28000000000000003</v>
      </c>
      <c r="AJ199" s="35">
        <v>98</v>
      </c>
      <c r="DF199" s="80" t="s">
        <v>683</v>
      </c>
      <c r="DG199" s="59">
        <v>11.1</v>
      </c>
      <c r="DH199" s="59">
        <v>3.71</v>
      </c>
      <c r="DI199" s="35" t="s">
        <v>179</v>
      </c>
    </row>
    <row r="200" spans="27:113" x14ac:dyDescent="0.2">
      <c r="AA200" s="32" t="s">
        <v>136</v>
      </c>
      <c r="AB200" s="50" t="s">
        <v>128</v>
      </c>
      <c r="AC200" s="98" t="s">
        <v>195</v>
      </c>
      <c r="AD200" s="32" t="s">
        <v>257</v>
      </c>
      <c r="AE200" s="59">
        <v>9.6999999999999993</v>
      </c>
      <c r="AF200" s="35" t="s">
        <v>134</v>
      </c>
      <c r="AG200" s="59">
        <v>4.24</v>
      </c>
      <c r="AH200" s="59">
        <v>28.4</v>
      </c>
      <c r="AI200" s="59">
        <v>0.34</v>
      </c>
      <c r="AJ200" s="35">
        <v>98</v>
      </c>
      <c r="DF200" s="80" t="s">
        <v>684</v>
      </c>
      <c r="DG200" s="59">
        <v>11.1</v>
      </c>
      <c r="DH200" s="59">
        <v>3.73</v>
      </c>
      <c r="DI200" s="35" t="s">
        <v>179</v>
      </c>
    </row>
    <row r="201" spans="27:113" x14ac:dyDescent="0.2">
      <c r="AA201" s="32" t="s">
        <v>136</v>
      </c>
      <c r="AB201" s="50" t="s">
        <v>128</v>
      </c>
      <c r="AC201" s="98" t="s">
        <v>24</v>
      </c>
      <c r="AD201" s="32" t="s">
        <v>257</v>
      </c>
      <c r="AE201" s="59">
        <v>9.6</v>
      </c>
      <c r="AF201" s="35" t="s">
        <v>134</v>
      </c>
      <c r="AG201" s="59">
        <v>4.2699999999999996</v>
      </c>
      <c r="AH201" s="59">
        <v>28.4</v>
      </c>
      <c r="AI201" s="59">
        <v>0.34</v>
      </c>
      <c r="AJ201" s="35">
        <v>98</v>
      </c>
      <c r="DF201" s="80" t="s">
        <v>685</v>
      </c>
      <c r="DG201" s="59">
        <v>11.1</v>
      </c>
      <c r="DH201" s="59">
        <v>3.71</v>
      </c>
      <c r="DI201" s="35" t="s">
        <v>179</v>
      </c>
    </row>
    <row r="202" spans="27:113" x14ac:dyDescent="0.2">
      <c r="AA202" s="32" t="s">
        <v>136</v>
      </c>
      <c r="AB202" s="50" t="s">
        <v>128</v>
      </c>
      <c r="AC202" s="98" t="s">
        <v>196</v>
      </c>
      <c r="AD202" s="32" t="s">
        <v>257</v>
      </c>
      <c r="AE202" s="59">
        <v>14.09</v>
      </c>
      <c r="AF202" s="35" t="s">
        <v>134</v>
      </c>
      <c r="AG202" s="59">
        <v>4.29</v>
      </c>
      <c r="AH202" s="59">
        <v>28.4</v>
      </c>
      <c r="AI202" s="59">
        <v>0.5</v>
      </c>
      <c r="AJ202" s="35">
        <v>98</v>
      </c>
      <c r="DF202" s="80" t="s">
        <v>686</v>
      </c>
      <c r="DG202" s="59">
        <v>11.1</v>
      </c>
      <c r="DH202" s="59">
        <v>3.76</v>
      </c>
      <c r="DI202" s="35" t="s">
        <v>179</v>
      </c>
    </row>
    <row r="203" spans="27:113" x14ac:dyDescent="0.2">
      <c r="AA203" s="32" t="s">
        <v>136</v>
      </c>
      <c r="AB203" s="50" t="s">
        <v>128</v>
      </c>
      <c r="AC203" s="98" t="s">
        <v>202</v>
      </c>
      <c r="AD203" s="32" t="s">
        <v>257</v>
      </c>
      <c r="AE203" s="59">
        <v>7.68</v>
      </c>
      <c r="AF203" s="35" t="s">
        <v>134</v>
      </c>
      <c r="AG203" s="59">
        <v>4.37</v>
      </c>
      <c r="AH203" s="59">
        <v>28.4</v>
      </c>
      <c r="AI203" s="59">
        <v>0.27</v>
      </c>
      <c r="AJ203" s="35">
        <v>98</v>
      </c>
      <c r="DF203" s="80" t="s">
        <v>687</v>
      </c>
      <c r="DG203" s="59">
        <v>11.1</v>
      </c>
      <c r="DH203" s="59">
        <v>3.71</v>
      </c>
      <c r="DI203" s="35" t="s">
        <v>179</v>
      </c>
    </row>
    <row r="204" spans="27:113" x14ac:dyDescent="0.2">
      <c r="AA204" s="32" t="s">
        <v>136</v>
      </c>
      <c r="AB204" s="50" t="s">
        <v>128</v>
      </c>
      <c r="AC204" s="98" t="s">
        <v>203</v>
      </c>
      <c r="AD204" s="32" t="s">
        <v>257</v>
      </c>
      <c r="AE204" s="59">
        <v>8.61</v>
      </c>
      <c r="AF204" s="35" t="s">
        <v>134</v>
      </c>
      <c r="AG204" s="59">
        <v>4.24</v>
      </c>
      <c r="AH204" s="59">
        <v>28.4</v>
      </c>
      <c r="AI204" s="59">
        <v>0.3</v>
      </c>
      <c r="AJ204" s="35">
        <v>98</v>
      </c>
      <c r="DF204" s="80" t="s">
        <v>688</v>
      </c>
      <c r="DG204" s="59">
        <v>11.1</v>
      </c>
      <c r="DH204" s="59">
        <v>3.71</v>
      </c>
      <c r="DI204" s="35" t="s">
        <v>179</v>
      </c>
    </row>
    <row r="205" spans="27:113" x14ac:dyDescent="0.2">
      <c r="AA205" s="32" t="s">
        <v>136</v>
      </c>
      <c r="AB205" s="50" t="s">
        <v>128</v>
      </c>
      <c r="AC205" s="98" t="s">
        <v>139</v>
      </c>
      <c r="AD205" s="32" t="s">
        <v>257</v>
      </c>
      <c r="AE205" s="59">
        <v>7.68</v>
      </c>
      <c r="AF205" s="35" t="s">
        <v>134</v>
      </c>
      <c r="AG205" s="59">
        <v>4.37</v>
      </c>
      <c r="AH205" s="59">
        <v>28.4</v>
      </c>
      <c r="AI205" s="59">
        <v>0.27</v>
      </c>
      <c r="AJ205" s="35">
        <v>98</v>
      </c>
      <c r="DF205" s="80" t="s">
        <v>689</v>
      </c>
      <c r="DG205" s="59">
        <v>11.1</v>
      </c>
      <c r="DH205" s="59">
        <v>3.71</v>
      </c>
      <c r="DI205" s="35" t="s">
        <v>179</v>
      </c>
    </row>
    <row r="206" spans="27:113" x14ac:dyDescent="0.2">
      <c r="AA206" s="32" t="s">
        <v>136</v>
      </c>
      <c r="AB206" s="50" t="s">
        <v>128</v>
      </c>
      <c r="AC206" s="98" t="s">
        <v>186</v>
      </c>
      <c r="AD206" s="32" t="s">
        <v>257</v>
      </c>
      <c r="AE206" s="59">
        <v>8.61</v>
      </c>
      <c r="AF206" s="35" t="s">
        <v>134</v>
      </c>
      <c r="AG206" s="59">
        <v>4.24</v>
      </c>
      <c r="AH206" s="59">
        <v>28.4</v>
      </c>
      <c r="AI206" s="59">
        <v>0.3</v>
      </c>
      <c r="AJ206" s="35">
        <v>98</v>
      </c>
      <c r="DF206" s="80" t="s">
        <v>690</v>
      </c>
      <c r="DG206" s="59">
        <v>11.1</v>
      </c>
      <c r="DH206" s="59">
        <v>3.71</v>
      </c>
      <c r="DI206" s="35" t="s">
        <v>179</v>
      </c>
    </row>
    <row r="207" spans="27:113" x14ac:dyDescent="0.2">
      <c r="AA207" s="32" t="s">
        <v>136</v>
      </c>
      <c r="AB207" s="50" t="s">
        <v>128</v>
      </c>
      <c r="AC207" s="98" t="s">
        <v>188</v>
      </c>
      <c r="AD207" s="32" t="s">
        <v>257</v>
      </c>
      <c r="AE207" s="59">
        <v>8.8699999999999992</v>
      </c>
      <c r="AF207" s="35" t="s">
        <v>134</v>
      </c>
      <c r="AG207" s="59">
        <v>4.24</v>
      </c>
      <c r="AH207" s="59">
        <v>28.4</v>
      </c>
      <c r="AI207" s="59">
        <v>0.31</v>
      </c>
      <c r="AJ207" s="35">
        <v>98</v>
      </c>
      <c r="DF207" s="80" t="s">
        <v>691</v>
      </c>
      <c r="DG207" s="59">
        <v>11.1</v>
      </c>
      <c r="DH207" s="59">
        <v>3.71</v>
      </c>
      <c r="DI207" s="35" t="s">
        <v>179</v>
      </c>
    </row>
    <row r="208" spans="27:113" x14ac:dyDescent="0.2">
      <c r="AA208" s="32" t="s">
        <v>136</v>
      </c>
      <c r="AB208" s="50" t="s">
        <v>128</v>
      </c>
      <c r="AC208" s="98" t="s">
        <v>256</v>
      </c>
      <c r="AD208" s="32" t="s">
        <v>257</v>
      </c>
      <c r="AE208" s="59">
        <v>4.2</v>
      </c>
      <c r="AF208" s="35" t="s">
        <v>134</v>
      </c>
      <c r="AG208" s="59">
        <v>5.0999999999999996</v>
      </c>
      <c r="AH208" s="59">
        <v>28.4</v>
      </c>
      <c r="AI208" s="59">
        <v>0.15</v>
      </c>
      <c r="AJ208" s="35">
        <v>98</v>
      </c>
      <c r="DF208" s="80" t="s">
        <v>692</v>
      </c>
      <c r="DG208" s="59">
        <v>11.1</v>
      </c>
      <c r="DH208" s="59">
        <v>3.71</v>
      </c>
      <c r="DI208" s="35" t="s">
        <v>179</v>
      </c>
    </row>
    <row r="209" spans="27:113" x14ac:dyDescent="0.2">
      <c r="AA209" s="32" t="s">
        <v>136</v>
      </c>
      <c r="AB209" s="50" t="s">
        <v>128</v>
      </c>
      <c r="AC209" s="98" t="s">
        <v>266</v>
      </c>
      <c r="AD209" s="32" t="s">
        <v>257</v>
      </c>
      <c r="AE209" s="59">
        <v>6.35</v>
      </c>
      <c r="AF209" s="35" t="s">
        <v>134</v>
      </c>
      <c r="AG209" s="59">
        <v>4.95</v>
      </c>
      <c r="AH209" s="59">
        <v>28.4</v>
      </c>
      <c r="AI209" s="59">
        <v>0.22</v>
      </c>
      <c r="AJ209" s="35">
        <v>98</v>
      </c>
      <c r="DF209" s="80" t="s">
        <v>693</v>
      </c>
      <c r="DG209" s="59">
        <v>11.1</v>
      </c>
      <c r="DH209" s="59">
        <v>3.71</v>
      </c>
      <c r="DI209" s="35" t="s">
        <v>179</v>
      </c>
    </row>
    <row r="210" spans="27:113" x14ac:dyDescent="0.2">
      <c r="AA210" s="32" t="s">
        <v>136</v>
      </c>
      <c r="AB210" s="50" t="s">
        <v>128</v>
      </c>
      <c r="AC210" s="98" t="s">
        <v>279</v>
      </c>
      <c r="AD210" s="32" t="s">
        <v>257</v>
      </c>
      <c r="AE210" s="59">
        <v>8.4</v>
      </c>
      <c r="AF210" s="35" t="s">
        <v>134</v>
      </c>
      <c r="AG210" s="59">
        <v>5.15</v>
      </c>
      <c r="AH210" s="59">
        <v>28.4</v>
      </c>
      <c r="AI210" s="59">
        <v>0.3</v>
      </c>
      <c r="AJ210" s="35">
        <v>98</v>
      </c>
      <c r="DF210" s="80" t="s">
        <v>694</v>
      </c>
      <c r="DG210" s="59">
        <v>11.1</v>
      </c>
      <c r="DH210" s="59">
        <v>3.71</v>
      </c>
      <c r="DI210" s="35" t="s">
        <v>179</v>
      </c>
    </row>
    <row r="211" spans="27:113" x14ac:dyDescent="0.2">
      <c r="AA211" s="32" t="s">
        <v>136</v>
      </c>
      <c r="AB211" s="50" t="s">
        <v>128</v>
      </c>
      <c r="AC211" s="98" t="s">
        <v>287</v>
      </c>
      <c r="AD211" s="32" t="s">
        <v>257</v>
      </c>
      <c r="AE211" s="59">
        <v>10</v>
      </c>
      <c r="AF211" s="35" t="s">
        <v>134</v>
      </c>
      <c r="AG211" s="59">
        <v>4.95</v>
      </c>
      <c r="AH211" s="59">
        <v>28.4</v>
      </c>
      <c r="AI211" s="59">
        <v>0.35</v>
      </c>
      <c r="AJ211" s="35">
        <v>98</v>
      </c>
      <c r="DF211" s="80" t="s">
        <v>695</v>
      </c>
      <c r="DG211" s="59">
        <v>11.1</v>
      </c>
      <c r="DH211" s="59">
        <v>3.71</v>
      </c>
      <c r="DI211" s="35" t="s">
        <v>179</v>
      </c>
    </row>
    <row r="212" spans="27:113" x14ac:dyDescent="0.2">
      <c r="AA212" s="32" t="s">
        <v>136</v>
      </c>
      <c r="AB212" s="50" t="s">
        <v>128</v>
      </c>
      <c r="AC212" s="98" t="s">
        <v>675</v>
      </c>
      <c r="AD212" s="32" t="s">
        <v>257</v>
      </c>
      <c r="AE212" s="59">
        <v>12.1</v>
      </c>
      <c r="AF212" s="35" t="s">
        <v>134</v>
      </c>
      <c r="AG212" s="59">
        <v>4.95</v>
      </c>
      <c r="AH212" s="59">
        <v>28.4</v>
      </c>
      <c r="AI212" s="59">
        <v>0.43</v>
      </c>
      <c r="AJ212" s="35">
        <v>98</v>
      </c>
      <c r="DF212" s="80" t="s">
        <v>696</v>
      </c>
      <c r="DG212" s="59">
        <v>11.1</v>
      </c>
      <c r="DH212" s="59">
        <v>3.71</v>
      </c>
      <c r="DI212" s="35" t="s">
        <v>179</v>
      </c>
    </row>
    <row r="213" spans="27:113" x14ac:dyDescent="0.2">
      <c r="AA213" s="32" t="s">
        <v>136</v>
      </c>
      <c r="AB213" s="50" t="s">
        <v>128</v>
      </c>
      <c r="AC213" s="98" t="s">
        <v>211</v>
      </c>
      <c r="AD213" s="32" t="s">
        <v>257</v>
      </c>
      <c r="AE213" s="59">
        <v>12.1</v>
      </c>
      <c r="AF213" s="35" t="s">
        <v>134</v>
      </c>
      <c r="AG213" s="59">
        <v>4.95</v>
      </c>
      <c r="AH213" s="59">
        <v>28.4</v>
      </c>
      <c r="AI213" s="59">
        <v>0.43</v>
      </c>
      <c r="AJ213" s="35">
        <v>98</v>
      </c>
      <c r="DF213" s="80" t="s">
        <v>697</v>
      </c>
      <c r="DG213" s="59">
        <v>11.1</v>
      </c>
      <c r="DH213" s="59">
        <v>3.71</v>
      </c>
      <c r="DI213" s="35" t="s">
        <v>179</v>
      </c>
    </row>
    <row r="214" spans="27:113" x14ac:dyDescent="0.2">
      <c r="AA214" s="32" t="s">
        <v>136</v>
      </c>
      <c r="AB214" s="50" t="s">
        <v>128</v>
      </c>
      <c r="AC214" s="98" t="s">
        <v>199</v>
      </c>
      <c r="AD214" s="32" t="s">
        <v>324</v>
      </c>
      <c r="AE214" s="59">
        <v>4.26</v>
      </c>
      <c r="AF214" s="35" t="s">
        <v>134</v>
      </c>
      <c r="AG214" s="59">
        <v>4.41</v>
      </c>
      <c r="AH214" s="59">
        <v>24</v>
      </c>
      <c r="AI214" s="59">
        <v>0.18</v>
      </c>
      <c r="AJ214" s="35">
        <v>98</v>
      </c>
      <c r="DF214" s="80" t="s">
        <v>698</v>
      </c>
      <c r="DG214" s="59">
        <v>11.1</v>
      </c>
      <c r="DH214" s="59">
        <v>3.71</v>
      </c>
      <c r="DI214" s="35" t="s">
        <v>179</v>
      </c>
    </row>
    <row r="215" spans="27:113" x14ac:dyDescent="0.2">
      <c r="AA215" s="32" t="s">
        <v>136</v>
      </c>
      <c r="AB215" s="50" t="s">
        <v>128</v>
      </c>
      <c r="AC215" s="98" t="s">
        <v>200</v>
      </c>
      <c r="AD215" s="32" t="s">
        <v>324</v>
      </c>
      <c r="AE215" s="59">
        <v>5.65</v>
      </c>
      <c r="AF215" s="35" t="s">
        <v>134</v>
      </c>
      <c r="AG215" s="59">
        <v>4.22</v>
      </c>
      <c r="AH215" s="59">
        <v>24</v>
      </c>
      <c r="AI215" s="59">
        <v>0.24</v>
      </c>
      <c r="AJ215" s="35">
        <v>98</v>
      </c>
      <c r="DF215" s="80" t="s">
        <v>699</v>
      </c>
      <c r="DG215" s="59">
        <v>5.6</v>
      </c>
      <c r="DH215" s="59">
        <v>3.71</v>
      </c>
      <c r="DI215" s="35" t="s">
        <v>179</v>
      </c>
    </row>
    <row r="216" spans="27:113" x14ac:dyDescent="0.2">
      <c r="AA216" s="32" t="s">
        <v>136</v>
      </c>
      <c r="AB216" s="50" t="s">
        <v>128</v>
      </c>
      <c r="AC216" s="98" t="s">
        <v>201</v>
      </c>
      <c r="AD216" s="32" t="s">
        <v>324</v>
      </c>
      <c r="AE216" s="59">
        <v>8.0500000000000007</v>
      </c>
      <c r="AF216" s="35" t="s">
        <v>134</v>
      </c>
      <c r="AG216" s="59">
        <v>4.4800000000000004</v>
      </c>
      <c r="AH216" s="59">
        <v>24</v>
      </c>
      <c r="AI216" s="59">
        <v>0.34</v>
      </c>
      <c r="AJ216" s="35">
        <v>98</v>
      </c>
      <c r="DF216" s="80" t="s">
        <v>700</v>
      </c>
      <c r="DG216" s="59">
        <v>6</v>
      </c>
      <c r="DH216" s="59">
        <v>3.71</v>
      </c>
      <c r="DI216" s="35" t="s">
        <v>179</v>
      </c>
    </row>
    <row r="217" spans="27:113" x14ac:dyDescent="0.2">
      <c r="AA217" s="32" t="s">
        <v>136</v>
      </c>
      <c r="AB217" s="50" t="s">
        <v>128</v>
      </c>
      <c r="AC217" s="98" t="s">
        <v>182</v>
      </c>
      <c r="AD217" s="32" t="s">
        <v>324</v>
      </c>
      <c r="AE217" s="59">
        <v>4.26</v>
      </c>
      <c r="AF217" s="35" t="s">
        <v>134</v>
      </c>
      <c r="AG217" s="59">
        <v>4.41</v>
      </c>
      <c r="AH217" s="59">
        <v>24</v>
      </c>
      <c r="AI217" s="59">
        <v>0.18</v>
      </c>
      <c r="AJ217" s="35">
        <v>98</v>
      </c>
      <c r="DF217" s="80" t="s">
        <v>701</v>
      </c>
      <c r="DG217" s="59">
        <v>8</v>
      </c>
      <c r="DH217" s="59">
        <v>3.71</v>
      </c>
      <c r="DI217" s="35" t="s">
        <v>179</v>
      </c>
    </row>
    <row r="218" spans="27:113" x14ac:dyDescent="0.2">
      <c r="AA218" s="32" t="s">
        <v>136</v>
      </c>
      <c r="AB218" s="50" t="s">
        <v>128</v>
      </c>
      <c r="AC218" s="98" t="s">
        <v>197</v>
      </c>
      <c r="AD218" s="32" t="s">
        <v>324</v>
      </c>
      <c r="AE218" s="59">
        <v>5.65</v>
      </c>
      <c r="AF218" s="35" t="s">
        <v>134</v>
      </c>
      <c r="AG218" s="59">
        <v>4.22</v>
      </c>
      <c r="AH218" s="59">
        <v>24</v>
      </c>
      <c r="AI218" s="59">
        <v>0.24</v>
      </c>
      <c r="AJ218" s="35">
        <v>98</v>
      </c>
      <c r="DF218" s="80" t="s">
        <v>702</v>
      </c>
      <c r="DG218" s="59">
        <v>9.8000000000000007</v>
      </c>
      <c r="DH218" s="59">
        <v>3.71</v>
      </c>
      <c r="DI218" s="35" t="s">
        <v>179</v>
      </c>
    </row>
    <row r="219" spans="27:113" x14ac:dyDescent="0.2">
      <c r="AA219" s="32" t="s">
        <v>136</v>
      </c>
      <c r="AB219" s="50" t="s">
        <v>128</v>
      </c>
      <c r="AC219" s="98" t="s">
        <v>198</v>
      </c>
      <c r="AD219" s="32" t="s">
        <v>324</v>
      </c>
      <c r="AE219" s="59">
        <v>8.0500000000000007</v>
      </c>
      <c r="AF219" s="35" t="s">
        <v>134</v>
      </c>
      <c r="AG219" s="59">
        <v>4.4800000000000004</v>
      </c>
      <c r="AH219" s="59">
        <v>24</v>
      </c>
      <c r="AI219" s="59">
        <v>0.34</v>
      </c>
      <c r="AJ219" s="35">
        <v>98</v>
      </c>
      <c r="DF219" s="80" t="s">
        <v>703</v>
      </c>
      <c r="DG219" s="59">
        <v>6</v>
      </c>
      <c r="DH219" s="59">
        <v>3.71</v>
      </c>
      <c r="DI219" s="35" t="s">
        <v>179</v>
      </c>
    </row>
    <row r="220" spans="27:113" x14ac:dyDescent="0.2">
      <c r="AA220" s="32" t="s">
        <v>136</v>
      </c>
      <c r="AB220" s="50" t="s">
        <v>128</v>
      </c>
      <c r="AC220" s="98" t="s">
        <v>195</v>
      </c>
      <c r="AD220" s="32" t="s">
        <v>324</v>
      </c>
      <c r="AE220" s="59">
        <v>9.6999999999999993</v>
      </c>
      <c r="AF220" s="35" t="s">
        <v>134</v>
      </c>
      <c r="AG220" s="59">
        <v>4.24</v>
      </c>
      <c r="AH220" s="59">
        <v>24</v>
      </c>
      <c r="AI220" s="59">
        <v>0.4</v>
      </c>
      <c r="AJ220" s="35">
        <v>98</v>
      </c>
      <c r="DF220" s="80" t="s">
        <v>704</v>
      </c>
      <c r="DG220" s="59">
        <v>6.8</v>
      </c>
      <c r="DH220" s="59">
        <v>3.71</v>
      </c>
      <c r="DI220" s="35" t="s">
        <v>179</v>
      </c>
    </row>
    <row r="221" spans="27:113" x14ac:dyDescent="0.2">
      <c r="AA221" s="32" t="s">
        <v>136</v>
      </c>
      <c r="AB221" s="50" t="s">
        <v>128</v>
      </c>
      <c r="AC221" s="98" t="s">
        <v>24</v>
      </c>
      <c r="AD221" s="32" t="s">
        <v>324</v>
      </c>
      <c r="AE221" s="59">
        <v>9.6</v>
      </c>
      <c r="AF221" s="35" t="s">
        <v>134</v>
      </c>
      <c r="AG221" s="59">
        <v>4.2699999999999996</v>
      </c>
      <c r="AH221" s="59">
        <v>24</v>
      </c>
      <c r="AI221" s="59">
        <v>0.4</v>
      </c>
      <c r="AJ221" s="35">
        <v>98</v>
      </c>
      <c r="DF221" s="80" t="s">
        <v>705</v>
      </c>
      <c r="DG221" s="59">
        <v>8.8000000000000007</v>
      </c>
      <c r="DH221" s="59">
        <v>3.71</v>
      </c>
      <c r="DI221" s="35" t="s">
        <v>179</v>
      </c>
    </row>
    <row r="222" spans="27:113" x14ac:dyDescent="0.2">
      <c r="AA222" s="32" t="s">
        <v>136</v>
      </c>
      <c r="AB222" s="50" t="s">
        <v>128</v>
      </c>
      <c r="AC222" s="98" t="s">
        <v>202</v>
      </c>
      <c r="AD222" s="32" t="s">
        <v>324</v>
      </c>
      <c r="AE222" s="59">
        <v>7.68</v>
      </c>
      <c r="AF222" s="35" t="s">
        <v>134</v>
      </c>
      <c r="AG222" s="59">
        <v>4.37</v>
      </c>
      <c r="AH222" s="59">
        <v>24</v>
      </c>
      <c r="AI222" s="59">
        <v>0.32</v>
      </c>
      <c r="AJ222" s="35">
        <v>98</v>
      </c>
      <c r="DF222" s="80" t="s">
        <v>706</v>
      </c>
      <c r="DG222" s="59">
        <v>10.199999999999999</v>
      </c>
      <c r="DH222" s="59">
        <v>3.71</v>
      </c>
      <c r="DI222" s="35" t="s">
        <v>179</v>
      </c>
    </row>
    <row r="223" spans="27:113" x14ac:dyDescent="0.2">
      <c r="AA223" s="32" t="s">
        <v>136</v>
      </c>
      <c r="AB223" s="50" t="s">
        <v>128</v>
      </c>
      <c r="AC223" s="98" t="s">
        <v>203</v>
      </c>
      <c r="AD223" s="32" t="s">
        <v>324</v>
      </c>
      <c r="AE223" s="59">
        <v>8.61</v>
      </c>
      <c r="AF223" s="35" t="s">
        <v>134</v>
      </c>
      <c r="AG223" s="59">
        <v>4.24</v>
      </c>
      <c r="AH223" s="59">
        <v>24</v>
      </c>
      <c r="AI223" s="59">
        <v>0.36</v>
      </c>
      <c r="AJ223" s="35">
        <v>98</v>
      </c>
      <c r="DF223" s="80" t="s">
        <v>707</v>
      </c>
      <c r="DG223" s="59">
        <v>7.5</v>
      </c>
      <c r="DH223" s="59">
        <v>3.71</v>
      </c>
      <c r="DI223" s="35" t="s">
        <v>179</v>
      </c>
    </row>
    <row r="224" spans="27:113" x14ac:dyDescent="0.2">
      <c r="AA224" s="32" t="s">
        <v>136</v>
      </c>
      <c r="AB224" s="50" t="s">
        <v>128</v>
      </c>
      <c r="AC224" s="98" t="s">
        <v>139</v>
      </c>
      <c r="AD224" s="32" t="s">
        <v>324</v>
      </c>
      <c r="AE224" s="59">
        <v>7.68</v>
      </c>
      <c r="AF224" s="35" t="s">
        <v>134</v>
      </c>
      <c r="AG224" s="59">
        <v>4.37</v>
      </c>
      <c r="AH224" s="59">
        <v>24</v>
      </c>
      <c r="AI224" s="59">
        <v>0.32</v>
      </c>
      <c r="AJ224" s="35">
        <v>98</v>
      </c>
      <c r="DF224" s="80" t="s">
        <v>708</v>
      </c>
      <c r="DG224" s="59">
        <v>9.4</v>
      </c>
      <c r="DH224" s="59">
        <v>3.71</v>
      </c>
      <c r="DI224" s="35" t="s">
        <v>179</v>
      </c>
    </row>
    <row r="225" spans="27:113" x14ac:dyDescent="0.2">
      <c r="AA225" s="32" t="s">
        <v>136</v>
      </c>
      <c r="AB225" s="50" t="s">
        <v>128</v>
      </c>
      <c r="AC225" s="98" t="s">
        <v>186</v>
      </c>
      <c r="AD225" s="32" t="s">
        <v>324</v>
      </c>
      <c r="AE225" s="59">
        <v>8.61</v>
      </c>
      <c r="AF225" s="35" t="s">
        <v>134</v>
      </c>
      <c r="AG225" s="59">
        <v>4.24</v>
      </c>
      <c r="AH225" s="59">
        <v>24</v>
      </c>
      <c r="AI225" s="59">
        <v>0.36</v>
      </c>
      <c r="AJ225" s="35">
        <v>98</v>
      </c>
      <c r="DF225" s="80" t="s">
        <v>709</v>
      </c>
      <c r="DG225" s="59">
        <v>10.5</v>
      </c>
      <c r="DH225" s="59">
        <v>3.71</v>
      </c>
      <c r="DI225" s="35" t="s">
        <v>179</v>
      </c>
    </row>
    <row r="226" spans="27:113" x14ac:dyDescent="0.2">
      <c r="AA226" s="32" t="s">
        <v>136</v>
      </c>
      <c r="AB226" s="50" t="s">
        <v>128</v>
      </c>
      <c r="AC226" s="98" t="s">
        <v>188</v>
      </c>
      <c r="AD226" s="32" t="s">
        <v>324</v>
      </c>
      <c r="AE226" s="59">
        <v>8.8699999999999992</v>
      </c>
      <c r="AF226" s="35" t="s">
        <v>134</v>
      </c>
      <c r="AG226" s="59">
        <v>4.24</v>
      </c>
      <c r="AH226" s="59">
        <v>24</v>
      </c>
      <c r="AI226" s="59">
        <v>0.37</v>
      </c>
      <c r="AJ226" s="35">
        <v>98</v>
      </c>
      <c r="DF226" s="80" t="s">
        <v>710</v>
      </c>
      <c r="DG226" s="59">
        <v>11</v>
      </c>
      <c r="DH226" s="59">
        <v>3.71</v>
      </c>
      <c r="DI226" s="35" t="s">
        <v>179</v>
      </c>
    </row>
    <row r="227" spans="27:113" x14ac:dyDescent="0.2">
      <c r="AA227" s="32" t="s">
        <v>136</v>
      </c>
      <c r="AB227" s="50" t="s">
        <v>128</v>
      </c>
      <c r="AC227" s="98" t="s">
        <v>256</v>
      </c>
      <c r="AD227" s="32" t="s">
        <v>324</v>
      </c>
      <c r="AE227" s="59">
        <v>4.2</v>
      </c>
      <c r="AF227" s="35" t="s">
        <v>134</v>
      </c>
      <c r="AG227" s="59">
        <v>5.0999999999999996</v>
      </c>
      <c r="AH227" s="59">
        <v>24</v>
      </c>
      <c r="AI227" s="59">
        <v>0.18</v>
      </c>
      <c r="AJ227" s="35">
        <v>98</v>
      </c>
      <c r="DF227" s="80" t="s">
        <v>711</v>
      </c>
      <c r="DG227" s="59">
        <v>11.5</v>
      </c>
      <c r="DH227" s="59">
        <v>3.71</v>
      </c>
      <c r="DI227" s="35" t="s">
        <v>179</v>
      </c>
    </row>
    <row r="228" spans="27:113" x14ac:dyDescent="0.2">
      <c r="AA228" s="32" t="s">
        <v>136</v>
      </c>
      <c r="AB228" s="50" t="s">
        <v>128</v>
      </c>
      <c r="AC228" s="98" t="s">
        <v>266</v>
      </c>
      <c r="AD228" s="32" t="s">
        <v>324</v>
      </c>
      <c r="AE228" s="59">
        <v>6.35</v>
      </c>
      <c r="AF228" s="35" t="s">
        <v>134</v>
      </c>
      <c r="AG228" s="59">
        <v>4.95</v>
      </c>
      <c r="AH228" s="59">
        <v>24</v>
      </c>
      <c r="AI228" s="59">
        <v>0.26</v>
      </c>
      <c r="AJ228" s="35">
        <v>98</v>
      </c>
      <c r="DF228" s="80" t="s">
        <v>712</v>
      </c>
      <c r="DG228" s="59">
        <v>7.5</v>
      </c>
      <c r="DH228" s="59">
        <v>3.71</v>
      </c>
      <c r="DI228" s="35" t="s">
        <v>179</v>
      </c>
    </row>
    <row r="229" spans="27:113" x14ac:dyDescent="0.2">
      <c r="AA229" s="32" t="s">
        <v>136</v>
      </c>
      <c r="AB229" s="50" t="s">
        <v>128</v>
      </c>
      <c r="AC229" s="98" t="s">
        <v>279</v>
      </c>
      <c r="AD229" s="32" t="s">
        <v>324</v>
      </c>
      <c r="AE229" s="59">
        <v>8.4</v>
      </c>
      <c r="AF229" s="35" t="s">
        <v>134</v>
      </c>
      <c r="AG229" s="59">
        <v>5.15</v>
      </c>
      <c r="AH229" s="59">
        <v>24</v>
      </c>
      <c r="AI229" s="59">
        <v>0.35</v>
      </c>
      <c r="AJ229" s="35">
        <v>98</v>
      </c>
      <c r="DF229" s="80" t="s">
        <v>713</v>
      </c>
      <c r="DG229" s="59">
        <v>7.8</v>
      </c>
      <c r="DH229" s="59">
        <v>3.71</v>
      </c>
      <c r="DI229" s="35" t="s">
        <v>179</v>
      </c>
    </row>
    <row r="230" spans="27:113" x14ac:dyDescent="0.2">
      <c r="AA230" s="32" t="s">
        <v>136</v>
      </c>
      <c r="AB230" s="50" t="s">
        <v>128</v>
      </c>
      <c r="AC230" s="98" t="s">
        <v>287</v>
      </c>
      <c r="AD230" s="32" t="s">
        <v>324</v>
      </c>
      <c r="AE230" s="59">
        <v>10</v>
      </c>
      <c r="AF230" s="35" t="s">
        <v>134</v>
      </c>
      <c r="AG230" s="59">
        <v>4.95</v>
      </c>
      <c r="AH230" s="59">
        <v>24</v>
      </c>
      <c r="AI230" s="59">
        <v>0.42</v>
      </c>
      <c r="AJ230" s="35">
        <v>98</v>
      </c>
      <c r="DF230" s="80" t="s">
        <v>714</v>
      </c>
      <c r="DG230" s="59">
        <v>8.5</v>
      </c>
      <c r="DH230" s="59">
        <v>3.71</v>
      </c>
      <c r="DI230" s="35" t="s">
        <v>179</v>
      </c>
    </row>
    <row r="231" spans="27:113" x14ac:dyDescent="0.2">
      <c r="AA231" s="32" t="s">
        <v>136</v>
      </c>
      <c r="AB231" s="50" t="s">
        <v>128</v>
      </c>
      <c r="AC231" s="98" t="s">
        <v>199</v>
      </c>
      <c r="AD231" s="32" t="s">
        <v>331</v>
      </c>
      <c r="AE231" s="59">
        <v>4.26</v>
      </c>
      <c r="AF231" s="35" t="s">
        <v>134</v>
      </c>
      <c r="AG231" s="59">
        <v>4.41</v>
      </c>
      <c r="AH231" s="59">
        <v>24</v>
      </c>
      <c r="AI231" s="59">
        <v>0.18</v>
      </c>
      <c r="AJ231" s="35">
        <v>98</v>
      </c>
      <c r="DF231" s="80" t="s">
        <v>715</v>
      </c>
      <c r="DG231" s="59">
        <v>11.5</v>
      </c>
      <c r="DH231" s="59">
        <v>3.71</v>
      </c>
      <c r="DI231" s="35" t="s">
        <v>179</v>
      </c>
    </row>
    <row r="232" spans="27:113" x14ac:dyDescent="0.2">
      <c r="AA232" s="32" t="s">
        <v>136</v>
      </c>
      <c r="AB232" s="50" t="s">
        <v>128</v>
      </c>
      <c r="AC232" s="98" t="s">
        <v>200</v>
      </c>
      <c r="AD232" s="32" t="s">
        <v>331</v>
      </c>
      <c r="AE232" s="59">
        <v>5.65</v>
      </c>
      <c r="AF232" s="35" t="s">
        <v>134</v>
      </c>
      <c r="AG232" s="59">
        <v>4.22</v>
      </c>
      <c r="AH232" s="59">
        <v>24</v>
      </c>
      <c r="AI232" s="59">
        <v>0.24</v>
      </c>
      <c r="AJ232" s="35">
        <v>98</v>
      </c>
      <c r="DF232" s="80" t="s">
        <v>716</v>
      </c>
      <c r="DG232" s="59">
        <v>12</v>
      </c>
      <c r="DH232" s="59">
        <v>3.71</v>
      </c>
      <c r="DI232" s="35" t="s">
        <v>179</v>
      </c>
    </row>
    <row r="233" spans="27:113" x14ac:dyDescent="0.2">
      <c r="AA233" s="32" t="s">
        <v>136</v>
      </c>
      <c r="AB233" s="50" t="s">
        <v>128</v>
      </c>
      <c r="AC233" s="98" t="s">
        <v>201</v>
      </c>
      <c r="AD233" s="32" t="s">
        <v>331</v>
      </c>
      <c r="AE233" s="59">
        <v>8.0500000000000007</v>
      </c>
      <c r="AF233" s="35" t="s">
        <v>134</v>
      </c>
      <c r="AG233" s="59">
        <v>4.4800000000000004</v>
      </c>
      <c r="AH233" s="59">
        <v>24</v>
      </c>
      <c r="AI233" s="59">
        <v>0.34</v>
      </c>
      <c r="AJ233" s="35">
        <v>98</v>
      </c>
      <c r="DF233" s="80" t="s">
        <v>717</v>
      </c>
      <c r="DG233" s="59">
        <v>8.5</v>
      </c>
      <c r="DH233" s="59">
        <v>3.71</v>
      </c>
      <c r="DI233" s="35" t="s">
        <v>179</v>
      </c>
    </row>
    <row r="234" spans="27:113" x14ac:dyDescent="0.2">
      <c r="AA234" s="32" t="s">
        <v>136</v>
      </c>
      <c r="AB234" s="50" t="s">
        <v>128</v>
      </c>
      <c r="AC234" s="98" t="s">
        <v>182</v>
      </c>
      <c r="AD234" s="32" t="s">
        <v>331</v>
      </c>
      <c r="AE234" s="59">
        <v>4.26</v>
      </c>
      <c r="AF234" s="35" t="s">
        <v>134</v>
      </c>
      <c r="AG234" s="59">
        <v>4.41</v>
      </c>
      <c r="AH234" s="59">
        <v>24</v>
      </c>
      <c r="AI234" s="59">
        <v>0.18</v>
      </c>
      <c r="AJ234" s="35">
        <v>98</v>
      </c>
      <c r="DF234" s="80" t="s">
        <v>718</v>
      </c>
      <c r="DG234" s="59">
        <v>10</v>
      </c>
      <c r="DH234" s="59">
        <v>3.71</v>
      </c>
      <c r="DI234" s="35" t="s">
        <v>179</v>
      </c>
    </row>
    <row r="235" spans="27:113" x14ac:dyDescent="0.2">
      <c r="AA235" s="32" t="s">
        <v>136</v>
      </c>
      <c r="AB235" s="50" t="s">
        <v>128</v>
      </c>
      <c r="AC235" s="98" t="s">
        <v>197</v>
      </c>
      <c r="AD235" s="32" t="s">
        <v>331</v>
      </c>
      <c r="AE235" s="59">
        <v>5.65</v>
      </c>
      <c r="AF235" s="35" t="s">
        <v>134</v>
      </c>
      <c r="AG235" s="59">
        <v>4.22</v>
      </c>
      <c r="AH235" s="59">
        <v>24</v>
      </c>
      <c r="AI235" s="59">
        <v>0.24</v>
      </c>
      <c r="AJ235" s="35">
        <v>98</v>
      </c>
      <c r="DF235" s="80" t="s">
        <v>719</v>
      </c>
      <c r="DG235" s="59">
        <v>11.5</v>
      </c>
      <c r="DH235" s="59">
        <v>3.71</v>
      </c>
      <c r="DI235" s="35" t="s">
        <v>179</v>
      </c>
    </row>
    <row r="236" spans="27:113" x14ac:dyDescent="0.2">
      <c r="AA236" s="32" t="s">
        <v>136</v>
      </c>
      <c r="AB236" s="50" t="s">
        <v>128</v>
      </c>
      <c r="AC236" s="98" t="s">
        <v>198</v>
      </c>
      <c r="AD236" s="32" t="s">
        <v>331</v>
      </c>
      <c r="AE236" s="59">
        <v>8.0500000000000007</v>
      </c>
      <c r="AF236" s="35" t="s">
        <v>134</v>
      </c>
      <c r="AG236" s="59">
        <v>4.4800000000000004</v>
      </c>
      <c r="AH236" s="59">
        <v>24</v>
      </c>
      <c r="AI236" s="59">
        <v>0.34</v>
      </c>
      <c r="AJ236" s="35">
        <v>98</v>
      </c>
      <c r="DF236" s="80" t="s">
        <v>720</v>
      </c>
      <c r="DG236" s="59">
        <v>12</v>
      </c>
      <c r="DH236" s="59">
        <v>3.71</v>
      </c>
      <c r="DI236" s="35" t="s">
        <v>179</v>
      </c>
    </row>
    <row r="237" spans="27:113" x14ac:dyDescent="0.2">
      <c r="AA237" s="32" t="s">
        <v>136</v>
      </c>
      <c r="AB237" s="50" t="s">
        <v>128</v>
      </c>
      <c r="AC237" s="98" t="s">
        <v>195</v>
      </c>
      <c r="AD237" s="32" t="s">
        <v>331</v>
      </c>
      <c r="AE237" s="59">
        <v>9.6999999999999993</v>
      </c>
      <c r="AF237" s="35" t="s">
        <v>134</v>
      </c>
      <c r="AG237" s="59">
        <v>4.24</v>
      </c>
      <c r="AH237" s="59">
        <v>24</v>
      </c>
      <c r="AI237" s="59">
        <v>0.4</v>
      </c>
      <c r="AJ237" s="35">
        <v>98</v>
      </c>
      <c r="DF237" s="80" t="s">
        <v>721</v>
      </c>
      <c r="DG237" s="59">
        <v>11</v>
      </c>
      <c r="DH237" s="59">
        <v>3.71</v>
      </c>
      <c r="DI237" s="35" t="s">
        <v>179</v>
      </c>
    </row>
    <row r="238" spans="27:113" x14ac:dyDescent="0.2">
      <c r="AA238" s="32" t="s">
        <v>136</v>
      </c>
      <c r="AB238" s="50" t="s">
        <v>128</v>
      </c>
      <c r="AC238" s="98" t="s">
        <v>24</v>
      </c>
      <c r="AD238" s="32" t="s">
        <v>331</v>
      </c>
      <c r="AE238" s="59">
        <v>9.6</v>
      </c>
      <c r="AF238" s="35" t="s">
        <v>134</v>
      </c>
      <c r="AG238" s="59">
        <v>4.2699999999999996</v>
      </c>
      <c r="AH238" s="59">
        <v>24</v>
      </c>
      <c r="AI238" s="59">
        <v>0.4</v>
      </c>
      <c r="AJ238" s="35">
        <v>98</v>
      </c>
      <c r="DF238" s="80" t="s">
        <v>722</v>
      </c>
      <c r="DG238" s="59">
        <v>11.5</v>
      </c>
      <c r="DH238" s="59">
        <v>3.71</v>
      </c>
      <c r="DI238" s="35" t="s">
        <v>179</v>
      </c>
    </row>
    <row r="239" spans="27:113" x14ac:dyDescent="0.2">
      <c r="AA239" s="32" t="s">
        <v>136</v>
      </c>
      <c r="AB239" s="50" t="s">
        <v>128</v>
      </c>
      <c r="AC239" s="98" t="s">
        <v>202</v>
      </c>
      <c r="AD239" s="32" t="s">
        <v>331</v>
      </c>
      <c r="AE239" s="59">
        <v>7.68</v>
      </c>
      <c r="AF239" s="35" t="s">
        <v>134</v>
      </c>
      <c r="AG239" s="59">
        <v>4.37</v>
      </c>
      <c r="AH239" s="59">
        <v>24</v>
      </c>
      <c r="AI239" s="59">
        <v>0.32</v>
      </c>
      <c r="AJ239" s="35">
        <v>98</v>
      </c>
      <c r="DF239" s="80" t="s">
        <v>723</v>
      </c>
      <c r="DG239" s="59">
        <v>12</v>
      </c>
      <c r="DH239" s="59">
        <v>3.71</v>
      </c>
      <c r="DI239" s="35" t="s">
        <v>179</v>
      </c>
    </row>
    <row r="240" spans="27:113" x14ac:dyDescent="0.2">
      <c r="AA240" s="32" t="s">
        <v>136</v>
      </c>
      <c r="AB240" s="50" t="s">
        <v>128</v>
      </c>
      <c r="AC240" s="98" t="s">
        <v>203</v>
      </c>
      <c r="AD240" s="32" t="s">
        <v>331</v>
      </c>
      <c r="AE240" s="59">
        <v>8.61</v>
      </c>
      <c r="AF240" s="35" t="s">
        <v>134</v>
      </c>
      <c r="AG240" s="59">
        <v>4.24</v>
      </c>
      <c r="AH240" s="59">
        <v>24</v>
      </c>
      <c r="AI240" s="59">
        <v>0.36</v>
      </c>
      <c r="AJ240" s="35">
        <v>98</v>
      </c>
      <c r="DF240" s="80" t="s">
        <v>724</v>
      </c>
      <c r="DG240" s="59">
        <v>12</v>
      </c>
      <c r="DH240" s="59">
        <v>3.71</v>
      </c>
      <c r="DI240" s="35" t="s">
        <v>179</v>
      </c>
    </row>
    <row r="241" spans="27:113" x14ac:dyDescent="0.2">
      <c r="AA241" s="32" t="s">
        <v>136</v>
      </c>
      <c r="AB241" s="50" t="s">
        <v>128</v>
      </c>
      <c r="AC241" s="98" t="s">
        <v>139</v>
      </c>
      <c r="AD241" s="32" t="s">
        <v>331</v>
      </c>
      <c r="AE241" s="59">
        <v>7.68</v>
      </c>
      <c r="AF241" s="35" t="s">
        <v>134</v>
      </c>
      <c r="AG241" s="59">
        <v>4.37</v>
      </c>
      <c r="AH241" s="59">
        <v>24</v>
      </c>
      <c r="AI241" s="59">
        <v>0.32</v>
      </c>
      <c r="AJ241" s="35">
        <v>98</v>
      </c>
      <c r="DF241" s="80" t="s">
        <v>725</v>
      </c>
      <c r="DG241" s="59">
        <v>10</v>
      </c>
      <c r="DH241" s="59">
        <v>3.71</v>
      </c>
      <c r="DI241" s="35" t="s">
        <v>179</v>
      </c>
    </row>
    <row r="242" spans="27:113" x14ac:dyDescent="0.2">
      <c r="AA242" s="32" t="s">
        <v>136</v>
      </c>
      <c r="AB242" s="50" t="s">
        <v>128</v>
      </c>
      <c r="AC242" s="98" t="s">
        <v>186</v>
      </c>
      <c r="AD242" s="32" t="s">
        <v>331</v>
      </c>
      <c r="AE242" s="59">
        <v>8.61</v>
      </c>
      <c r="AF242" s="35" t="s">
        <v>134</v>
      </c>
      <c r="AG242" s="59">
        <v>4.24</v>
      </c>
      <c r="AH242" s="59">
        <v>24</v>
      </c>
      <c r="AI242" s="59">
        <v>0.36</v>
      </c>
      <c r="AJ242" s="35">
        <v>98</v>
      </c>
      <c r="DF242" s="80" t="s">
        <v>726</v>
      </c>
      <c r="DG242" s="59">
        <v>11</v>
      </c>
      <c r="DH242" s="59">
        <v>3.71</v>
      </c>
      <c r="DI242" s="35" t="s">
        <v>179</v>
      </c>
    </row>
    <row r="243" spans="27:113" x14ac:dyDescent="0.2">
      <c r="AA243" s="32" t="s">
        <v>136</v>
      </c>
      <c r="AB243" s="50" t="s">
        <v>128</v>
      </c>
      <c r="AC243" s="98" t="s">
        <v>188</v>
      </c>
      <c r="AD243" s="32" t="s">
        <v>331</v>
      </c>
      <c r="AE243" s="59">
        <v>8.8699999999999992</v>
      </c>
      <c r="AF243" s="35" t="s">
        <v>134</v>
      </c>
      <c r="AG243" s="59">
        <v>4.24</v>
      </c>
      <c r="AH243" s="59">
        <v>24</v>
      </c>
      <c r="AI243" s="59">
        <v>0.37</v>
      </c>
      <c r="AJ243" s="35">
        <v>98</v>
      </c>
      <c r="DF243" s="80" t="s">
        <v>727</v>
      </c>
      <c r="DG243" s="59">
        <v>11.5</v>
      </c>
      <c r="DH243" s="59">
        <v>3.71</v>
      </c>
      <c r="DI243" s="35" t="s">
        <v>179</v>
      </c>
    </row>
    <row r="244" spans="27:113" x14ac:dyDescent="0.2">
      <c r="AA244" s="32" t="s">
        <v>136</v>
      </c>
      <c r="AB244" s="50" t="s">
        <v>128</v>
      </c>
      <c r="AC244" s="98" t="s">
        <v>256</v>
      </c>
      <c r="AD244" s="32" t="s">
        <v>331</v>
      </c>
      <c r="AE244" s="59">
        <v>4.2</v>
      </c>
      <c r="AF244" s="35" t="s">
        <v>134</v>
      </c>
      <c r="AG244" s="59">
        <v>5.0999999999999996</v>
      </c>
      <c r="AH244" s="59">
        <v>24</v>
      </c>
      <c r="AI244" s="59">
        <v>0.18</v>
      </c>
      <c r="AJ244" s="35">
        <v>98</v>
      </c>
      <c r="DF244" s="80" t="s">
        <v>728</v>
      </c>
      <c r="DG244" s="59">
        <v>12</v>
      </c>
      <c r="DH244" s="59">
        <v>3.71</v>
      </c>
      <c r="DI244" s="35" t="s">
        <v>179</v>
      </c>
    </row>
    <row r="245" spans="27:113" x14ac:dyDescent="0.2">
      <c r="AA245" s="32" t="s">
        <v>136</v>
      </c>
      <c r="AB245" s="50" t="s">
        <v>128</v>
      </c>
      <c r="AC245" s="98" t="s">
        <v>266</v>
      </c>
      <c r="AD245" s="32" t="s">
        <v>331</v>
      </c>
      <c r="AE245" s="59">
        <v>6.35</v>
      </c>
      <c r="AF245" s="35" t="s">
        <v>134</v>
      </c>
      <c r="AG245" s="59">
        <v>4.95</v>
      </c>
      <c r="AH245" s="59">
        <v>24</v>
      </c>
      <c r="AI245" s="59">
        <v>0.26</v>
      </c>
      <c r="AJ245" s="35">
        <v>98</v>
      </c>
      <c r="DF245" s="80" t="s">
        <v>729</v>
      </c>
      <c r="DG245" s="59">
        <v>11.5</v>
      </c>
      <c r="DH245" s="59">
        <v>3.71</v>
      </c>
      <c r="DI245" s="35" t="s">
        <v>179</v>
      </c>
    </row>
    <row r="246" spans="27:113" x14ac:dyDescent="0.2">
      <c r="AA246" s="32" t="s">
        <v>136</v>
      </c>
      <c r="AB246" s="50" t="s">
        <v>128</v>
      </c>
      <c r="AC246" s="98" t="s">
        <v>279</v>
      </c>
      <c r="AD246" s="32" t="s">
        <v>331</v>
      </c>
      <c r="AE246" s="59">
        <v>8.4</v>
      </c>
      <c r="AF246" s="35" t="s">
        <v>134</v>
      </c>
      <c r="AG246" s="59">
        <v>5.15</v>
      </c>
      <c r="AH246" s="59">
        <v>24</v>
      </c>
      <c r="AI246" s="59">
        <v>0.35</v>
      </c>
      <c r="AJ246" s="35">
        <v>98</v>
      </c>
      <c r="DF246" s="80" t="s">
        <v>730</v>
      </c>
      <c r="DG246" s="59">
        <v>12</v>
      </c>
      <c r="DH246" s="59">
        <v>3.71</v>
      </c>
      <c r="DI246" s="35" t="s">
        <v>179</v>
      </c>
    </row>
    <row r="247" spans="27:113" x14ac:dyDescent="0.2">
      <c r="AA247" s="32" t="s">
        <v>136</v>
      </c>
      <c r="AB247" s="50" t="s">
        <v>128</v>
      </c>
      <c r="AC247" s="98" t="s">
        <v>287</v>
      </c>
      <c r="AD247" s="32" t="s">
        <v>331</v>
      </c>
      <c r="AE247" s="59">
        <v>10</v>
      </c>
      <c r="AF247" s="35" t="s">
        <v>134</v>
      </c>
      <c r="AG247" s="59">
        <v>4.95</v>
      </c>
      <c r="AH247" s="59">
        <v>24</v>
      </c>
      <c r="AI247" s="59">
        <v>0.42</v>
      </c>
      <c r="AJ247" s="35">
        <v>98</v>
      </c>
      <c r="DF247" s="80" t="s">
        <v>731</v>
      </c>
      <c r="DG247" s="59">
        <v>12</v>
      </c>
      <c r="DH247" s="59">
        <v>3.71</v>
      </c>
      <c r="DI247" s="35" t="s">
        <v>179</v>
      </c>
    </row>
    <row r="248" spans="27:113" x14ac:dyDescent="0.2">
      <c r="AA248" s="32" t="s">
        <v>136</v>
      </c>
      <c r="AB248" s="50" t="s">
        <v>128</v>
      </c>
      <c r="AC248" s="98" t="s">
        <v>204</v>
      </c>
      <c r="AD248" s="32" t="s">
        <v>331</v>
      </c>
      <c r="AE248" s="59">
        <v>4.42</v>
      </c>
      <c r="AF248" s="35" t="s">
        <v>134</v>
      </c>
      <c r="AG248" s="59">
        <v>4.7</v>
      </c>
      <c r="AH248" s="59">
        <v>24</v>
      </c>
      <c r="AI248" s="59">
        <v>0.18</v>
      </c>
      <c r="AJ248" s="35">
        <v>98</v>
      </c>
      <c r="DF248" s="80" t="s">
        <v>732</v>
      </c>
      <c r="DG248" s="59">
        <v>12</v>
      </c>
      <c r="DH248" s="59">
        <v>3.71</v>
      </c>
      <c r="DI248" s="35" t="s">
        <v>179</v>
      </c>
    </row>
    <row r="249" spans="27:113" x14ac:dyDescent="0.2">
      <c r="AA249" s="32" t="s">
        <v>136</v>
      </c>
      <c r="AB249" s="50" t="s">
        <v>128</v>
      </c>
      <c r="AC249" s="98" t="s">
        <v>205</v>
      </c>
      <c r="AD249" s="32" t="s">
        <v>331</v>
      </c>
      <c r="AE249" s="59">
        <v>6.15</v>
      </c>
      <c r="AF249" s="35" t="s">
        <v>134</v>
      </c>
      <c r="AG249" s="59">
        <v>4.75</v>
      </c>
      <c r="AH249" s="59">
        <v>24</v>
      </c>
      <c r="AI249" s="59">
        <v>0.26</v>
      </c>
      <c r="AJ249" s="35">
        <v>98</v>
      </c>
      <c r="DF249" s="80" t="s">
        <v>733</v>
      </c>
      <c r="DG249" s="59">
        <v>11.5</v>
      </c>
      <c r="DH249" s="59">
        <v>3.71</v>
      </c>
      <c r="DI249" s="35" t="s">
        <v>179</v>
      </c>
    </row>
    <row r="250" spans="27:113" x14ac:dyDescent="0.2">
      <c r="AA250" s="32" t="s">
        <v>136</v>
      </c>
      <c r="AB250" s="50" t="s">
        <v>128</v>
      </c>
      <c r="AC250" s="98" t="s">
        <v>206</v>
      </c>
      <c r="AD250" s="32" t="s">
        <v>331</v>
      </c>
      <c r="AE250" s="59">
        <v>8.02</v>
      </c>
      <c r="AF250" s="35" t="s">
        <v>134</v>
      </c>
      <c r="AG250" s="59">
        <v>4.7</v>
      </c>
      <c r="AH250" s="59">
        <v>24</v>
      </c>
      <c r="AI250" s="59">
        <v>0.33</v>
      </c>
      <c r="AJ250" s="35">
        <v>98</v>
      </c>
      <c r="DF250" s="80" t="s">
        <v>734</v>
      </c>
      <c r="DG250" s="59">
        <v>12</v>
      </c>
      <c r="DH250" s="59">
        <v>3.71</v>
      </c>
      <c r="DI250" s="35" t="s">
        <v>179</v>
      </c>
    </row>
    <row r="251" spans="27:113" x14ac:dyDescent="0.2">
      <c r="AA251" s="32" t="s">
        <v>136</v>
      </c>
      <c r="AB251" s="50" t="s">
        <v>128</v>
      </c>
      <c r="AC251" s="98" t="s">
        <v>199</v>
      </c>
      <c r="AD251" s="32" t="s">
        <v>336</v>
      </c>
      <c r="AE251" s="59">
        <v>4.26</v>
      </c>
      <c r="AF251" s="35" t="s">
        <v>134</v>
      </c>
      <c r="AG251" s="59">
        <v>4.41</v>
      </c>
      <c r="AH251" s="59">
        <v>24</v>
      </c>
      <c r="AI251" s="59">
        <v>0.18</v>
      </c>
      <c r="AJ251" s="35">
        <v>98</v>
      </c>
      <c r="DF251" s="80" t="s">
        <v>735</v>
      </c>
      <c r="DG251" s="59">
        <v>12</v>
      </c>
      <c r="DH251" s="59">
        <v>3.71</v>
      </c>
      <c r="DI251" s="35" t="s">
        <v>179</v>
      </c>
    </row>
    <row r="252" spans="27:113" x14ac:dyDescent="0.2">
      <c r="AA252" s="32" t="s">
        <v>136</v>
      </c>
      <c r="AB252" s="50" t="s">
        <v>128</v>
      </c>
      <c r="AC252" s="98" t="s">
        <v>200</v>
      </c>
      <c r="AD252" s="32" t="s">
        <v>336</v>
      </c>
      <c r="AE252" s="59">
        <v>5.65</v>
      </c>
      <c r="AF252" s="35" t="s">
        <v>134</v>
      </c>
      <c r="AG252" s="59">
        <v>4.22</v>
      </c>
      <c r="AH252" s="59">
        <v>24</v>
      </c>
      <c r="AI252" s="59">
        <v>0.24</v>
      </c>
      <c r="AJ252" s="35">
        <v>98</v>
      </c>
      <c r="DF252" s="80" t="s">
        <v>736</v>
      </c>
      <c r="DG252" s="59">
        <v>12</v>
      </c>
      <c r="DH252" s="59">
        <v>3.71</v>
      </c>
      <c r="DI252" s="35" t="s">
        <v>179</v>
      </c>
    </row>
    <row r="253" spans="27:113" x14ac:dyDescent="0.2">
      <c r="AA253" s="32" t="s">
        <v>136</v>
      </c>
      <c r="AB253" s="50" t="s">
        <v>128</v>
      </c>
      <c r="AC253" s="98" t="s">
        <v>201</v>
      </c>
      <c r="AD253" s="32" t="s">
        <v>336</v>
      </c>
      <c r="AE253" s="59">
        <v>8.0500000000000007</v>
      </c>
      <c r="AF253" s="35" t="s">
        <v>134</v>
      </c>
      <c r="AG253" s="59">
        <v>4.4800000000000004</v>
      </c>
      <c r="AH253" s="59">
        <v>24</v>
      </c>
      <c r="AI253" s="59">
        <v>0.34</v>
      </c>
      <c r="AJ253" s="35">
        <v>98</v>
      </c>
      <c r="DF253" s="80" t="s">
        <v>737</v>
      </c>
      <c r="DG253" s="59">
        <v>12</v>
      </c>
      <c r="DH253" s="59">
        <v>3.71</v>
      </c>
      <c r="DI253" s="35" t="s">
        <v>179</v>
      </c>
    </row>
    <row r="254" spans="27:113" x14ac:dyDescent="0.2">
      <c r="AA254" s="32" t="s">
        <v>136</v>
      </c>
      <c r="AB254" s="50" t="s">
        <v>128</v>
      </c>
      <c r="AC254" s="98" t="s">
        <v>182</v>
      </c>
      <c r="AD254" s="32" t="s">
        <v>336</v>
      </c>
      <c r="AE254" s="59">
        <v>4.26</v>
      </c>
      <c r="AF254" s="35" t="s">
        <v>134</v>
      </c>
      <c r="AG254" s="59">
        <v>4.41</v>
      </c>
      <c r="AH254" s="59">
        <v>24</v>
      </c>
      <c r="AI254" s="59">
        <v>0.18</v>
      </c>
      <c r="AJ254" s="35">
        <v>98</v>
      </c>
      <c r="DF254" s="80" t="s">
        <v>738</v>
      </c>
      <c r="DG254" s="59">
        <v>12</v>
      </c>
      <c r="DH254" s="59">
        <v>3.71</v>
      </c>
      <c r="DI254" s="35" t="s">
        <v>179</v>
      </c>
    </row>
    <row r="255" spans="27:113" x14ac:dyDescent="0.2">
      <c r="AA255" s="32" t="s">
        <v>136</v>
      </c>
      <c r="AB255" s="50" t="s">
        <v>128</v>
      </c>
      <c r="AC255" s="98" t="s">
        <v>197</v>
      </c>
      <c r="AD255" s="32" t="s">
        <v>336</v>
      </c>
      <c r="AE255" s="59">
        <v>5.65</v>
      </c>
      <c r="AF255" s="35" t="s">
        <v>134</v>
      </c>
      <c r="AG255" s="59">
        <v>4.22</v>
      </c>
      <c r="AH255" s="59">
        <v>24</v>
      </c>
      <c r="AI255" s="59">
        <v>0.24</v>
      </c>
      <c r="AJ255" s="35">
        <v>98</v>
      </c>
      <c r="DF255" s="80" t="s">
        <v>739</v>
      </c>
      <c r="DG255" s="59">
        <v>10</v>
      </c>
      <c r="DH255" s="59">
        <v>3.71</v>
      </c>
      <c r="DI255" s="35" t="s">
        <v>179</v>
      </c>
    </row>
    <row r="256" spans="27:113" x14ac:dyDescent="0.2">
      <c r="AA256" s="32" t="s">
        <v>136</v>
      </c>
      <c r="AB256" s="50" t="s">
        <v>128</v>
      </c>
      <c r="AC256" s="98" t="s">
        <v>198</v>
      </c>
      <c r="AD256" s="32" t="s">
        <v>336</v>
      </c>
      <c r="AE256" s="59">
        <v>8.0500000000000007</v>
      </c>
      <c r="AF256" s="35" t="s">
        <v>134</v>
      </c>
      <c r="AG256" s="59">
        <v>4.4800000000000004</v>
      </c>
      <c r="AH256" s="59">
        <v>24</v>
      </c>
      <c r="AI256" s="59">
        <v>0.34</v>
      </c>
      <c r="AJ256" s="35">
        <v>98</v>
      </c>
      <c r="DF256" s="80" t="s">
        <v>740</v>
      </c>
      <c r="DG256" s="59">
        <v>11</v>
      </c>
      <c r="DH256" s="59">
        <v>3.71</v>
      </c>
      <c r="DI256" s="35" t="s">
        <v>179</v>
      </c>
    </row>
    <row r="257" spans="27:113" x14ac:dyDescent="0.2">
      <c r="AA257" s="32" t="s">
        <v>136</v>
      </c>
      <c r="AB257" s="50" t="s">
        <v>128</v>
      </c>
      <c r="AC257" s="98" t="s">
        <v>195</v>
      </c>
      <c r="AD257" s="32" t="s">
        <v>336</v>
      </c>
      <c r="AE257" s="59">
        <v>9.6999999999999993</v>
      </c>
      <c r="AF257" s="35" t="s">
        <v>134</v>
      </c>
      <c r="AG257" s="59">
        <v>4.24</v>
      </c>
      <c r="AH257" s="59">
        <v>24</v>
      </c>
      <c r="AI257" s="59">
        <v>0.4</v>
      </c>
      <c r="AJ257" s="35">
        <v>98</v>
      </c>
      <c r="DF257" s="80" t="s">
        <v>741</v>
      </c>
      <c r="DG257" s="59">
        <v>11.8</v>
      </c>
      <c r="DH257" s="59">
        <v>3.71</v>
      </c>
      <c r="DI257" s="35" t="s">
        <v>179</v>
      </c>
    </row>
    <row r="258" spans="27:113" x14ac:dyDescent="0.2">
      <c r="AA258" s="32" t="s">
        <v>136</v>
      </c>
      <c r="AB258" s="50" t="s">
        <v>128</v>
      </c>
      <c r="AC258" s="98" t="s">
        <v>24</v>
      </c>
      <c r="AD258" s="32" t="s">
        <v>336</v>
      </c>
      <c r="AE258" s="59">
        <v>9.6</v>
      </c>
      <c r="AF258" s="35" t="s">
        <v>134</v>
      </c>
      <c r="AG258" s="59">
        <v>4.2699999999999996</v>
      </c>
      <c r="AH258" s="59">
        <v>24</v>
      </c>
      <c r="AI258" s="59">
        <v>0.4</v>
      </c>
      <c r="AJ258" s="35">
        <v>98</v>
      </c>
      <c r="DF258" s="80" t="s">
        <v>742</v>
      </c>
      <c r="DG258" s="59">
        <v>12</v>
      </c>
      <c r="DH258" s="59">
        <v>3.71</v>
      </c>
      <c r="DI258" s="35" t="s">
        <v>179</v>
      </c>
    </row>
    <row r="259" spans="27:113" x14ac:dyDescent="0.2">
      <c r="AA259" s="32" t="s">
        <v>136</v>
      </c>
      <c r="AB259" s="50" t="s">
        <v>128</v>
      </c>
      <c r="AC259" s="98" t="s">
        <v>202</v>
      </c>
      <c r="AD259" s="32" t="s">
        <v>336</v>
      </c>
      <c r="AE259" s="59">
        <v>7.68</v>
      </c>
      <c r="AF259" s="35" t="s">
        <v>134</v>
      </c>
      <c r="AG259" s="59">
        <v>4.37</v>
      </c>
      <c r="AH259" s="59">
        <v>24</v>
      </c>
      <c r="AI259" s="59">
        <v>0.32</v>
      </c>
      <c r="AJ259" s="35">
        <v>98</v>
      </c>
      <c r="DF259" s="80" t="s">
        <v>743</v>
      </c>
      <c r="DG259" s="59">
        <v>12.3</v>
      </c>
      <c r="DH259" s="59">
        <v>3.71</v>
      </c>
      <c r="DI259" s="35" t="s">
        <v>179</v>
      </c>
    </row>
    <row r="260" spans="27:113" x14ac:dyDescent="0.2">
      <c r="AA260" s="32" t="s">
        <v>136</v>
      </c>
      <c r="AB260" s="50" t="s">
        <v>128</v>
      </c>
      <c r="AC260" s="98" t="s">
        <v>203</v>
      </c>
      <c r="AD260" s="32" t="s">
        <v>336</v>
      </c>
      <c r="AE260" s="59">
        <v>8.61</v>
      </c>
      <c r="AF260" s="35" t="s">
        <v>134</v>
      </c>
      <c r="AG260" s="59">
        <v>4.24</v>
      </c>
      <c r="AH260" s="59">
        <v>24</v>
      </c>
      <c r="AI260" s="59">
        <v>0.36</v>
      </c>
      <c r="AJ260" s="35">
        <v>98</v>
      </c>
      <c r="DF260" s="80" t="s">
        <v>744</v>
      </c>
      <c r="DG260" s="59">
        <v>12</v>
      </c>
      <c r="DH260" s="59">
        <v>3.71</v>
      </c>
      <c r="DI260" s="35" t="s">
        <v>179</v>
      </c>
    </row>
    <row r="261" spans="27:113" x14ac:dyDescent="0.2">
      <c r="AA261" s="32" t="s">
        <v>136</v>
      </c>
      <c r="AB261" s="50" t="s">
        <v>128</v>
      </c>
      <c r="AC261" s="98" t="s">
        <v>139</v>
      </c>
      <c r="AD261" s="32" t="s">
        <v>336</v>
      </c>
      <c r="AE261" s="59">
        <v>7.68</v>
      </c>
      <c r="AF261" s="35" t="s">
        <v>134</v>
      </c>
      <c r="AG261" s="59">
        <v>4.37</v>
      </c>
      <c r="AH261" s="59">
        <v>24</v>
      </c>
      <c r="AI261" s="59">
        <v>0.32</v>
      </c>
      <c r="AJ261" s="35">
        <v>98</v>
      </c>
      <c r="DF261" s="80" t="s">
        <v>745</v>
      </c>
      <c r="DG261" s="59">
        <v>12</v>
      </c>
      <c r="DH261" s="59">
        <v>3.71</v>
      </c>
      <c r="DI261" s="35" t="s">
        <v>179</v>
      </c>
    </row>
    <row r="262" spans="27:113" x14ac:dyDescent="0.2">
      <c r="AA262" s="32" t="s">
        <v>136</v>
      </c>
      <c r="AB262" s="50" t="s">
        <v>128</v>
      </c>
      <c r="AC262" s="98" t="s">
        <v>186</v>
      </c>
      <c r="AD262" s="32" t="s">
        <v>336</v>
      </c>
      <c r="AE262" s="59">
        <v>8.61</v>
      </c>
      <c r="AF262" s="35" t="s">
        <v>134</v>
      </c>
      <c r="AG262" s="59">
        <v>4.24</v>
      </c>
      <c r="AH262" s="59">
        <v>24</v>
      </c>
      <c r="AI262" s="59">
        <v>0.36</v>
      </c>
      <c r="AJ262" s="35">
        <v>98</v>
      </c>
      <c r="DF262" s="80" t="s">
        <v>746</v>
      </c>
      <c r="DG262" s="59">
        <v>12</v>
      </c>
      <c r="DH262" s="59">
        <v>3.71</v>
      </c>
      <c r="DI262" s="35" t="s">
        <v>179</v>
      </c>
    </row>
    <row r="263" spans="27:113" x14ac:dyDescent="0.2">
      <c r="AA263" s="32" t="s">
        <v>136</v>
      </c>
      <c r="AB263" s="50" t="s">
        <v>128</v>
      </c>
      <c r="AC263" s="98" t="s">
        <v>188</v>
      </c>
      <c r="AD263" s="32" t="s">
        <v>336</v>
      </c>
      <c r="AE263" s="59">
        <v>8.8699999999999992</v>
      </c>
      <c r="AF263" s="35" t="s">
        <v>134</v>
      </c>
      <c r="AG263" s="59">
        <v>4.24</v>
      </c>
      <c r="AH263" s="59">
        <v>24</v>
      </c>
      <c r="AI263" s="59">
        <v>0.37</v>
      </c>
      <c r="AJ263" s="35">
        <v>98</v>
      </c>
      <c r="DF263" s="80" t="s">
        <v>747</v>
      </c>
      <c r="DG263" s="59">
        <v>12.3</v>
      </c>
      <c r="DH263" s="59">
        <v>3.71</v>
      </c>
      <c r="DI263" s="35" t="s">
        <v>179</v>
      </c>
    </row>
    <row r="264" spans="27:113" x14ac:dyDescent="0.2">
      <c r="AA264" s="32" t="s">
        <v>136</v>
      </c>
      <c r="AB264" s="50" t="s">
        <v>128</v>
      </c>
      <c r="AC264" s="98" t="s">
        <v>256</v>
      </c>
      <c r="AD264" s="32" t="s">
        <v>336</v>
      </c>
      <c r="AE264" s="59">
        <v>4.2</v>
      </c>
      <c r="AF264" s="35" t="s">
        <v>134</v>
      </c>
      <c r="AG264" s="59">
        <v>5.0999999999999996</v>
      </c>
      <c r="AH264" s="59">
        <v>24</v>
      </c>
      <c r="AI264" s="59">
        <v>0.18</v>
      </c>
      <c r="AJ264" s="35">
        <v>98</v>
      </c>
      <c r="DF264" s="80" t="s">
        <v>748</v>
      </c>
      <c r="DG264" s="59">
        <v>12</v>
      </c>
      <c r="DH264" s="59">
        <v>3.71</v>
      </c>
      <c r="DI264" s="35" t="s">
        <v>179</v>
      </c>
    </row>
    <row r="265" spans="27:113" x14ac:dyDescent="0.2">
      <c r="AA265" s="32" t="s">
        <v>136</v>
      </c>
      <c r="AB265" s="50" t="s">
        <v>128</v>
      </c>
      <c r="AC265" s="98" t="s">
        <v>266</v>
      </c>
      <c r="AD265" s="32" t="s">
        <v>336</v>
      </c>
      <c r="AE265" s="59">
        <v>6.35</v>
      </c>
      <c r="AF265" s="35" t="s">
        <v>134</v>
      </c>
      <c r="AG265" s="59">
        <v>4.95</v>
      </c>
      <c r="AH265" s="59">
        <v>24</v>
      </c>
      <c r="AI265" s="59">
        <v>0.26</v>
      </c>
      <c r="AJ265" s="35">
        <v>98</v>
      </c>
      <c r="DF265" s="80" t="s">
        <v>749</v>
      </c>
      <c r="DG265" s="59">
        <v>12</v>
      </c>
      <c r="DH265" s="59">
        <v>3.71</v>
      </c>
      <c r="DI265" s="35" t="s">
        <v>179</v>
      </c>
    </row>
    <row r="266" spans="27:113" x14ac:dyDescent="0.2">
      <c r="AA266" s="32" t="s">
        <v>136</v>
      </c>
      <c r="AB266" s="50" t="s">
        <v>128</v>
      </c>
      <c r="AC266" s="98" t="s">
        <v>279</v>
      </c>
      <c r="AD266" s="32" t="s">
        <v>336</v>
      </c>
      <c r="AE266" s="59">
        <v>8.4</v>
      </c>
      <c r="AF266" s="35" t="s">
        <v>134</v>
      </c>
      <c r="AG266" s="59">
        <v>5.15</v>
      </c>
      <c r="AH266" s="59">
        <v>24</v>
      </c>
      <c r="AI266" s="59">
        <v>0.35</v>
      </c>
      <c r="AJ266" s="35">
        <v>98</v>
      </c>
      <c r="DF266" s="80" t="s">
        <v>750</v>
      </c>
      <c r="DG266" s="59">
        <v>12.3</v>
      </c>
      <c r="DH266" s="59">
        <v>3.71</v>
      </c>
      <c r="DI266" s="35" t="s">
        <v>179</v>
      </c>
    </row>
    <row r="267" spans="27:113" x14ac:dyDescent="0.2">
      <c r="AA267" s="32" t="s">
        <v>136</v>
      </c>
      <c r="AB267" s="50" t="s">
        <v>128</v>
      </c>
      <c r="AC267" s="98" t="s">
        <v>287</v>
      </c>
      <c r="AD267" s="32" t="s">
        <v>336</v>
      </c>
      <c r="AE267" s="59">
        <v>10</v>
      </c>
      <c r="AF267" s="35" t="s">
        <v>134</v>
      </c>
      <c r="AG267" s="59">
        <v>4.95</v>
      </c>
      <c r="AH267" s="59">
        <v>24</v>
      </c>
      <c r="AI267" s="59">
        <v>0.42</v>
      </c>
      <c r="AJ267" s="35">
        <v>98</v>
      </c>
      <c r="DF267" s="80" t="s">
        <v>751</v>
      </c>
      <c r="DG267" s="59">
        <v>12</v>
      </c>
      <c r="DH267" s="59">
        <v>3.71</v>
      </c>
      <c r="DI267" s="35" t="s">
        <v>179</v>
      </c>
    </row>
    <row r="268" spans="27:113" x14ac:dyDescent="0.2">
      <c r="AA268" s="32" t="s">
        <v>136</v>
      </c>
      <c r="AB268" s="50" t="s">
        <v>128</v>
      </c>
      <c r="AC268" s="98" t="s">
        <v>204</v>
      </c>
      <c r="AD268" s="32" t="s">
        <v>336</v>
      </c>
      <c r="AE268" s="59">
        <v>4.42</v>
      </c>
      <c r="AF268" s="35" t="s">
        <v>134</v>
      </c>
      <c r="AG268" s="59">
        <v>4.7</v>
      </c>
      <c r="AH268" s="59">
        <v>24</v>
      </c>
      <c r="AI268" s="59">
        <v>0.18</v>
      </c>
      <c r="AJ268" s="35">
        <v>98</v>
      </c>
      <c r="DF268" s="80" t="s">
        <v>752</v>
      </c>
      <c r="DG268" s="59">
        <v>12.3</v>
      </c>
      <c r="DH268" s="59">
        <v>3.71</v>
      </c>
      <c r="DI268" s="35" t="s">
        <v>179</v>
      </c>
    </row>
    <row r="269" spans="27:113" x14ac:dyDescent="0.2">
      <c r="AA269" s="32" t="s">
        <v>136</v>
      </c>
      <c r="AB269" s="50" t="s">
        <v>128</v>
      </c>
      <c r="AC269" s="98" t="s">
        <v>205</v>
      </c>
      <c r="AD269" s="32" t="s">
        <v>336</v>
      </c>
      <c r="AE269" s="59">
        <v>6.15</v>
      </c>
      <c r="AF269" s="35" t="s">
        <v>134</v>
      </c>
      <c r="AG269" s="59">
        <v>4.75</v>
      </c>
      <c r="AH269" s="59">
        <v>24</v>
      </c>
      <c r="AI269" s="59">
        <v>0.26</v>
      </c>
      <c r="AJ269" s="35">
        <v>98</v>
      </c>
      <c r="DF269" s="80" t="s">
        <v>753</v>
      </c>
      <c r="DG269" s="59">
        <v>12</v>
      </c>
      <c r="DH269" s="59">
        <v>3.71</v>
      </c>
      <c r="DI269" s="35" t="s">
        <v>179</v>
      </c>
    </row>
    <row r="270" spans="27:113" x14ac:dyDescent="0.2">
      <c r="AA270" s="32" t="s">
        <v>136</v>
      </c>
      <c r="AB270" s="50" t="s">
        <v>128</v>
      </c>
      <c r="AC270" s="98" t="s">
        <v>206</v>
      </c>
      <c r="AD270" s="32" t="s">
        <v>336</v>
      </c>
      <c r="AE270" s="59">
        <v>8.02</v>
      </c>
      <c r="AF270" s="35" t="s">
        <v>134</v>
      </c>
      <c r="AG270" s="59">
        <v>4.7</v>
      </c>
      <c r="AH270" s="59">
        <v>24</v>
      </c>
      <c r="AI270" s="59">
        <v>0.33</v>
      </c>
      <c r="AJ270" s="35">
        <v>98</v>
      </c>
      <c r="DF270" s="80" t="s">
        <v>754</v>
      </c>
      <c r="DG270" s="59">
        <v>12</v>
      </c>
      <c r="DH270" s="59">
        <v>3.71</v>
      </c>
      <c r="DI270" s="35" t="s">
        <v>179</v>
      </c>
    </row>
    <row r="271" spans="27:113" x14ac:dyDescent="0.2">
      <c r="AA271" s="32" t="s">
        <v>136</v>
      </c>
      <c r="AB271" s="50" t="s">
        <v>330</v>
      </c>
      <c r="AC271" s="98" t="s">
        <v>199</v>
      </c>
      <c r="AD271" s="32" t="s">
        <v>341</v>
      </c>
      <c r="AE271" s="59">
        <v>4.26</v>
      </c>
      <c r="AF271" s="35" t="s">
        <v>134</v>
      </c>
      <c r="AG271" s="59">
        <v>4.41</v>
      </c>
      <c r="AH271" s="59">
        <v>24</v>
      </c>
      <c r="AI271" s="59">
        <v>0.18</v>
      </c>
      <c r="AJ271" s="35">
        <v>97.5</v>
      </c>
      <c r="DF271" s="80" t="s">
        <v>755</v>
      </c>
      <c r="DG271" s="59">
        <v>12</v>
      </c>
      <c r="DH271" s="59">
        <v>3.71</v>
      </c>
      <c r="DI271" s="35" t="s">
        <v>179</v>
      </c>
    </row>
    <row r="272" spans="27:113" x14ac:dyDescent="0.2">
      <c r="AA272" s="32" t="s">
        <v>136</v>
      </c>
      <c r="AB272" s="50" t="s">
        <v>330</v>
      </c>
      <c r="AC272" s="98" t="s">
        <v>200</v>
      </c>
      <c r="AD272" s="32" t="s">
        <v>341</v>
      </c>
      <c r="AE272" s="59">
        <v>5.65</v>
      </c>
      <c r="AF272" s="35" t="s">
        <v>134</v>
      </c>
      <c r="AG272" s="59">
        <v>4.22</v>
      </c>
      <c r="AH272" s="59">
        <v>24</v>
      </c>
      <c r="AI272" s="59">
        <v>0.24</v>
      </c>
      <c r="AJ272" s="35">
        <v>97.5</v>
      </c>
      <c r="DF272" s="80" t="s">
        <v>756</v>
      </c>
      <c r="DG272" s="59">
        <v>12.3</v>
      </c>
      <c r="DH272" s="59">
        <v>3.71</v>
      </c>
      <c r="DI272" s="35" t="s">
        <v>179</v>
      </c>
    </row>
    <row r="273" spans="27:113" x14ac:dyDescent="0.2">
      <c r="AA273" s="32" t="s">
        <v>136</v>
      </c>
      <c r="AB273" s="50" t="s">
        <v>330</v>
      </c>
      <c r="AC273" s="98" t="s">
        <v>201</v>
      </c>
      <c r="AD273" s="32" t="s">
        <v>341</v>
      </c>
      <c r="AE273" s="59">
        <v>8.0500000000000007</v>
      </c>
      <c r="AF273" s="35" t="s">
        <v>134</v>
      </c>
      <c r="AG273" s="59">
        <v>4.4800000000000004</v>
      </c>
      <c r="AH273" s="59">
        <v>24</v>
      </c>
      <c r="AI273" s="59">
        <v>0.34</v>
      </c>
      <c r="AJ273" s="35">
        <v>97.5</v>
      </c>
      <c r="DF273" s="80" t="s">
        <v>757</v>
      </c>
      <c r="DG273" s="59">
        <v>12</v>
      </c>
      <c r="DH273" s="59">
        <v>3.71</v>
      </c>
      <c r="DI273" s="35" t="s">
        <v>179</v>
      </c>
    </row>
    <row r="274" spans="27:113" x14ac:dyDescent="0.2">
      <c r="AA274" s="32" t="s">
        <v>136</v>
      </c>
      <c r="AB274" s="50" t="s">
        <v>330</v>
      </c>
      <c r="AC274" s="98" t="s">
        <v>182</v>
      </c>
      <c r="AD274" s="32" t="s">
        <v>341</v>
      </c>
      <c r="AE274" s="59">
        <v>4.26</v>
      </c>
      <c r="AF274" s="35" t="s">
        <v>134</v>
      </c>
      <c r="AG274" s="59">
        <v>4.41</v>
      </c>
      <c r="AH274" s="59">
        <v>24</v>
      </c>
      <c r="AI274" s="59">
        <v>0.18</v>
      </c>
      <c r="AJ274" s="35">
        <v>97.5</v>
      </c>
      <c r="DF274" s="80" t="s">
        <v>758</v>
      </c>
      <c r="DG274" s="59">
        <v>12</v>
      </c>
      <c r="DH274" s="59">
        <v>3.71</v>
      </c>
      <c r="DI274" s="35" t="s">
        <v>179</v>
      </c>
    </row>
    <row r="275" spans="27:113" x14ac:dyDescent="0.2">
      <c r="AA275" s="32" t="s">
        <v>136</v>
      </c>
      <c r="AB275" s="50" t="s">
        <v>330</v>
      </c>
      <c r="AC275" s="98" t="s">
        <v>197</v>
      </c>
      <c r="AD275" s="32" t="s">
        <v>341</v>
      </c>
      <c r="AE275" s="59">
        <v>5.65</v>
      </c>
      <c r="AF275" s="35" t="s">
        <v>134</v>
      </c>
      <c r="AG275" s="59">
        <v>4.22</v>
      </c>
      <c r="AH275" s="59">
        <v>24</v>
      </c>
      <c r="AI275" s="59">
        <v>0.24</v>
      </c>
      <c r="AJ275" s="35">
        <v>97.5</v>
      </c>
      <c r="DF275" s="80" t="s">
        <v>759</v>
      </c>
      <c r="DG275" s="59">
        <v>12.3</v>
      </c>
      <c r="DH275" s="59">
        <v>3.71</v>
      </c>
      <c r="DI275" s="35" t="s">
        <v>179</v>
      </c>
    </row>
    <row r="276" spans="27:113" x14ac:dyDescent="0.2">
      <c r="AA276" s="32" t="s">
        <v>136</v>
      </c>
      <c r="AB276" s="50" t="s">
        <v>330</v>
      </c>
      <c r="AC276" s="98" t="s">
        <v>198</v>
      </c>
      <c r="AD276" s="32" t="s">
        <v>341</v>
      </c>
      <c r="AE276" s="59">
        <v>8.0500000000000007</v>
      </c>
      <c r="AF276" s="35" t="s">
        <v>134</v>
      </c>
      <c r="AG276" s="59">
        <v>4.4800000000000004</v>
      </c>
      <c r="AH276" s="59">
        <v>24</v>
      </c>
      <c r="AI276" s="59">
        <v>0.34</v>
      </c>
      <c r="AJ276" s="35">
        <v>97.5</v>
      </c>
      <c r="DF276" s="80" t="s">
        <v>760</v>
      </c>
      <c r="DG276" s="59">
        <v>12</v>
      </c>
      <c r="DH276" s="59">
        <v>3.71</v>
      </c>
      <c r="DI276" s="35" t="s">
        <v>179</v>
      </c>
    </row>
    <row r="277" spans="27:113" x14ac:dyDescent="0.2">
      <c r="AA277" s="32" t="s">
        <v>136</v>
      </c>
      <c r="AB277" s="50" t="s">
        <v>330</v>
      </c>
      <c r="AC277" s="98" t="s">
        <v>195</v>
      </c>
      <c r="AD277" s="32" t="s">
        <v>341</v>
      </c>
      <c r="AE277" s="59">
        <v>9.6999999999999993</v>
      </c>
      <c r="AF277" s="35" t="s">
        <v>134</v>
      </c>
      <c r="AG277" s="59">
        <v>4.24</v>
      </c>
      <c r="AH277" s="59">
        <v>24</v>
      </c>
      <c r="AI277" s="59">
        <v>0.4</v>
      </c>
      <c r="AJ277" s="35">
        <v>97.5</v>
      </c>
      <c r="DF277" s="80" t="s">
        <v>761</v>
      </c>
      <c r="DG277" s="59">
        <v>12</v>
      </c>
      <c r="DH277" s="59">
        <v>3.71</v>
      </c>
      <c r="DI277" s="35" t="s">
        <v>179</v>
      </c>
    </row>
    <row r="278" spans="27:113" x14ac:dyDescent="0.2">
      <c r="AA278" s="32" t="s">
        <v>136</v>
      </c>
      <c r="AB278" s="50" t="s">
        <v>330</v>
      </c>
      <c r="AC278" s="98" t="s">
        <v>24</v>
      </c>
      <c r="AD278" s="32" t="s">
        <v>341</v>
      </c>
      <c r="AE278" s="59">
        <v>9.6</v>
      </c>
      <c r="AF278" s="35" t="s">
        <v>134</v>
      </c>
      <c r="AG278" s="59">
        <v>4.2699999999999996</v>
      </c>
      <c r="AH278" s="59">
        <v>24</v>
      </c>
      <c r="AI278" s="59">
        <v>0.4</v>
      </c>
      <c r="AJ278" s="35">
        <v>97.5</v>
      </c>
      <c r="DF278" s="80" t="s">
        <v>762</v>
      </c>
      <c r="DG278" s="59">
        <v>12</v>
      </c>
      <c r="DH278" s="59">
        <v>3.71</v>
      </c>
      <c r="DI278" s="35" t="s">
        <v>179</v>
      </c>
    </row>
    <row r="279" spans="27:113" x14ac:dyDescent="0.2">
      <c r="AA279" s="32" t="s">
        <v>136</v>
      </c>
      <c r="AB279" s="50" t="s">
        <v>330</v>
      </c>
      <c r="AC279" s="98" t="s">
        <v>202</v>
      </c>
      <c r="AD279" s="32" t="s">
        <v>341</v>
      </c>
      <c r="AE279" s="59">
        <v>7.68</v>
      </c>
      <c r="AF279" s="35" t="s">
        <v>134</v>
      </c>
      <c r="AG279" s="59">
        <v>4.37</v>
      </c>
      <c r="AH279" s="59">
        <v>24</v>
      </c>
      <c r="AI279" s="59">
        <v>0.32</v>
      </c>
      <c r="AJ279" s="35">
        <v>97.5</v>
      </c>
      <c r="DF279" s="80" t="s">
        <v>763</v>
      </c>
      <c r="DG279" s="59">
        <v>12.3</v>
      </c>
      <c r="DH279" s="59">
        <v>3.71</v>
      </c>
      <c r="DI279" s="35" t="s">
        <v>179</v>
      </c>
    </row>
    <row r="280" spans="27:113" x14ac:dyDescent="0.2">
      <c r="AA280" s="32" t="s">
        <v>136</v>
      </c>
      <c r="AB280" s="50" t="s">
        <v>330</v>
      </c>
      <c r="AC280" s="98" t="s">
        <v>203</v>
      </c>
      <c r="AD280" s="32" t="s">
        <v>341</v>
      </c>
      <c r="AE280" s="59">
        <v>8.61</v>
      </c>
      <c r="AF280" s="35" t="s">
        <v>134</v>
      </c>
      <c r="AG280" s="59">
        <v>4.24</v>
      </c>
      <c r="AH280" s="59">
        <v>24</v>
      </c>
      <c r="AI280" s="59">
        <v>0.36</v>
      </c>
      <c r="AJ280" s="35">
        <v>97.5</v>
      </c>
      <c r="DF280" s="80" t="s">
        <v>764</v>
      </c>
      <c r="DG280" s="59">
        <v>12</v>
      </c>
      <c r="DH280" s="59">
        <v>3.71</v>
      </c>
      <c r="DI280" s="35" t="s">
        <v>179</v>
      </c>
    </row>
    <row r="281" spans="27:113" x14ac:dyDescent="0.2">
      <c r="AA281" s="32" t="s">
        <v>136</v>
      </c>
      <c r="AB281" s="50" t="s">
        <v>330</v>
      </c>
      <c r="AC281" s="98" t="s">
        <v>139</v>
      </c>
      <c r="AD281" s="32" t="s">
        <v>341</v>
      </c>
      <c r="AE281" s="59">
        <v>7.68</v>
      </c>
      <c r="AF281" s="35" t="s">
        <v>134</v>
      </c>
      <c r="AG281" s="59">
        <v>4.37</v>
      </c>
      <c r="AH281" s="59">
        <v>24</v>
      </c>
      <c r="AI281" s="59">
        <v>0.32</v>
      </c>
      <c r="AJ281" s="35">
        <v>97.5</v>
      </c>
      <c r="DF281" s="80" t="s">
        <v>765</v>
      </c>
      <c r="DG281" s="59">
        <v>12</v>
      </c>
      <c r="DH281" s="59">
        <v>3.71</v>
      </c>
      <c r="DI281" s="35" t="s">
        <v>179</v>
      </c>
    </row>
    <row r="282" spans="27:113" x14ac:dyDescent="0.2">
      <c r="AA282" s="32" t="s">
        <v>136</v>
      </c>
      <c r="AB282" s="50" t="s">
        <v>330</v>
      </c>
      <c r="AC282" s="98" t="s">
        <v>186</v>
      </c>
      <c r="AD282" s="32" t="s">
        <v>341</v>
      </c>
      <c r="AE282" s="59">
        <v>8.61</v>
      </c>
      <c r="AF282" s="35" t="s">
        <v>134</v>
      </c>
      <c r="AG282" s="59">
        <v>4.24</v>
      </c>
      <c r="AH282" s="59">
        <v>24</v>
      </c>
      <c r="AI282" s="59">
        <v>0.36</v>
      </c>
      <c r="AJ282" s="35">
        <v>97.5</v>
      </c>
      <c r="DF282" s="80" t="s">
        <v>766</v>
      </c>
      <c r="DG282" s="59">
        <v>12</v>
      </c>
      <c r="DH282" s="59">
        <v>3.71</v>
      </c>
      <c r="DI282" s="35" t="s">
        <v>179</v>
      </c>
    </row>
    <row r="283" spans="27:113" x14ac:dyDescent="0.2">
      <c r="AA283" s="32" t="s">
        <v>136</v>
      </c>
      <c r="AB283" s="50" t="s">
        <v>330</v>
      </c>
      <c r="AC283" s="98" t="s">
        <v>188</v>
      </c>
      <c r="AD283" s="32" t="s">
        <v>341</v>
      </c>
      <c r="AE283" s="59">
        <v>8.8699999999999992</v>
      </c>
      <c r="AF283" s="35" t="s">
        <v>134</v>
      </c>
      <c r="AG283" s="59">
        <v>4.24</v>
      </c>
      <c r="AH283" s="59">
        <v>24</v>
      </c>
      <c r="AI283" s="59">
        <v>0.37</v>
      </c>
      <c r="AJ283" s="35">
        <v>97.5</v>
      </c>
      <c r="DF283" s="80" t="s">
        <v>767</v>
      </c>
      <c r="DG283" s="59">
        <v>12.3</v>
      </c>
      <c r="DH283" s="59">
        <v>3.71</v>
      </c>
      <c r="DI283" s="35" t="s">
        <v>179</v>
      </c>
    </row>
    <row r="284" spans="27:113" x14ac:dyDescent="0.2">
      <c r="AA284" s="32" t="s">
        <v>136</v>
      </c>
      <c r="AB284" s="50" t="s">
        <v>330</v>
      </c>
      <c r="AC284" s="98" t="s">
        <v>256</v>
      </c>
      <c r="AD284" s="32" t="s">
        <v>341</v>
      </c>
      <c r="AE284" s="59">
        <v>4.2</v>
      </c>
      <c r="AF284" s="35" t="s">
        <v>134</v>
      </c>
      <c r="AG284" s="59">
        <v>5.0999999999999996</v>
      </c>
      <c r="AH284" s="59">
        <v>24</v>
      </c>
      <c r="AI284" s="59">
        <v>0.18</v>
      </c>
      <c r="AJ284" s="35">
        <v>97.5</v>
      </c>
      <c r="DF284" s="80" t="s">
        <v>768</v>
      </c>
      <c r="DG284" s="59">
        <v>12</v>
      </c>
      <c r="DH284" s="59">
        <v>3.71</v>
      </c>
      <c r="DI284" s="35" t="s">
        <v>179</v>
      </c>
    </row>
    <row r="285" spans="27:113" x14ac:dyDescent="0.2">
      <c r="AA285" s="32" t="s">
        <v>136</v>
      </c>
      <c r="AB285" s="50" t="s">
        <v>330</v>
      </c>
      <c r="AC285" s="98" t="s">
        <v>266</v>
      </c>
      <c r="AD285" s="32" t="s">
        <v>341</v>
      </c>
      <c r="AE285" s="59">
        <v>6.35</v>
      </c>
      <c r="AF285" s="35" t="s">
        <v>134</v>
      </c>
      <c r="AG285" s="59">
        <v>4.95</v>
      </c>
      <c r="AH285" s="59">
        <v>24</v>
      </c>
      <c r="AI285" s="59">
        <v>0.26</v>
      </c>
      <c r="AJ285" s="35">
        <v>97.5</v>
      </c>
      <c r="DF285" s="80" t="s">
        <v>769</v>
      </c>
      <c r="DG285" s="59">
        <v>12</v>
      </c>
      <c r="DH285" s="59">
        <v>3.71</v>
      </c>
      <c r="DI285" s="35" t="s">
        <v>179</v>
      </c>
    </row>
    <row r="286" spans="27:113" x14ac:dyDescent="0.2">
      <c r="AA286" s="32" t="s">
        <v>136</v>
      </c>
      <c r="AB286" s="50" t="s">
        <v>330</v>
      </c>
      <c r="AC286" s="98" t="s">
        <v>279</v>
      </c>
      <c r="AD286" s="32" t="s">
        <v>341</v>
      </c>
      <c r="AE286" s="59">
        <v>8.4</v>
      </c>
      <c r="AF286" s="35" t="s">
        <v>134</v>
      </c>
      <c r="AG286" s="59">
        <v>5.15</v>
      </c>
      <c r="AH286" s="59">
        <v>24</v>
      </c>
      <c r="AI286" s="59">
        <v>0.35</v>
      </c>
      <c r="AJ286" s="35">
        <v>97.5</v>
      </c>
      <c r="DF286" s="80" t="s">
        <v>770</v>
      </c>
      <c r="DG286" s="59">
        <v>12.3</v>
      </c>
      <c r="DH286" s="59">
        <v>3.71</v>
      </c>
      <c r="DI286" s="35" t="s">
        <v>179</v>
      </c>
    </row>
    <row r="287" spans="27:113" x14ac:dyDescent="0.2">
      <c r="AA287" s="32" t="s">
        <v>136</v>
      </c>
      <c r="AB287" s="50" t="s">
        <v>330</v>
      </c>
      <c r="AC287" s="98" t="s">
        <v>287</v>
      </c>
      <c r="AD287" s="32" t="s">
        <v>341</v>
      </c>
      <c r="AE287" s="59">
        <v>10</v>
      </c>
      <c r="AF287" s="35" t="s">
        <v>134</v>
      </c>
      <c r="AG287" s="59">
        <v>4.95</v>
      </c>
      <c r="AH287" s="59">
        <v>24</v>
      </c>
      <c r="AI287" s="59">
        <v>0.42</v>
      </c>
      <c r="AJ287" s="35">
        <v>97.5</v>
      </c>
      <c r="DF287" s="80" t="s">
        <v>771</v>
      </c>
      <c r="DG287" s="59">
        <v>12</v>
      </c>
      <c r="DH287" s="59">
        <v>3.71</v>
      </c>
      <c r="DI287" s="35" t="s">
        <v>179</v>
      </c>
    </row>
    <row r="288" spans="27:113" x14ac:dyDescent="0.2">
      <c r="AA288" s="32" t="s">
        <v>136</v>
      </c>
      <c r="AB288" s="50" t="s">
        <v>330</v>
      </c>
      <c r="AC288" s="98" t="s">
        <v>199</v>
      </c>
      <c r="AD288" s="32" t="s">
        <v>346</v>
      </c>
      <c r="AE288" s="59">
        <v>4.26</v>
      </c>
      <c r="AF288" s="35" t="s">
        <v>134</v>
      </c>
      <c r="AG288" s="59">
        <v>4.41</v>
      </c>
      <c r="AH288" s="59">
        <v>24</v>
      </c>
      <c r="AI288" s="59">
        <v>0.18</v>
      </c>
      <c r="AJ288" s="35">
        <v>97.5</v>
      </c>
      <c r="DF288" s="80" t="s">
        <v>772</v>
      </c>
      <c r="DG288" s="59">
        <v>12</v>
      </c>
      <c r="DH288" s="59">
        <v>3.71</v>
      </c>
      <c r="DI288" s="35" t="s">
        <v>179</v>
      </c>
    </row>
    <row r="289" spans="27:113" x14ac:dyDescent="0.2">
      <c r="AA289" s="32" t="s">
        <v>136</v>
      </c>
      <c r="AB289" s="50" t="s">
        <v>330</v>
      </c>
      <c r="AC289" s="98" t="s">
        <v>200</v>
      </c>
      <c r="AD289" s="32" t="s">
        <v>346</v>
      </c>
      <c r="AE289" s="59">
        <v>5.65</v>
      </c>
      <c r="AF289" s="35" t="s">
        <v>134</v>
      </c>
      <c r="AG289" s="59">
        <v>4.22</v>
      </c>
      <c r="AH289" s="59">
        <v>24</v>
      </c>
      <c r="AI289" s="59">
        <v>0.24</v>
      </c>
      <c r="AJ289" s="35">
        <v>97.5</v>
      </c>
      <c r="DF289" s="80" t="s">
        <v>773</v>
      </c>
      <c r="DG289" s="59">
        <v>12</v>
      </c>
      <c r="DH289" s="59">
        <v>3.71</v>
      </c>
      <c r="DI289" s="35" t="s">
        <v>179</v>
      </c>
    </row>
    <row r="290" spans="27:113" x14ac:dyDescent="0.2">
      <c r="AA290" s="32" t="s">
        <v>136</v>
      </c>
      <c r="AB290" s="50" t="s">
        <v>330</v>
      </c>
      <c r="AC290" s="98" t="s">
        <v>201</v>
      </c>
      <c r="AD290" s="32" t="s">
        <v>346</v>
      </c>
      <c r="AE290" s="59">
        <v>8.0500000000000007</v>
      </c>
      <c r="AF290" s="35" t="s">
        <v>134</v>
      </c>
      <c r="AG290" s="59">
        <v>4.4800000000000004</v>
      </c>
      <c r="AH290" s="59">
        <v>24</v>
      </c>
      <c r="AI290" s="59">
        <v>0.34</v>
      </c>
      <c r="AJ290" s="35">
        <v>97.5</v>
      </c>
      <c r="DF290" s="80" t="s">
        <v>774</v>
      </c>
      <c r="DG290" s="59">
        <v>12</v>
      </c>
      <c r="DH290" s="59">
        <v>3.71</v>
      </c>
      <c r="DI290" s="35" t="s">
        <v>179</v>
      </c>
    </row>
    <row r="291" spans="27:113" x14ac:dyDescent="0.2">
      <c r="AA291" s="32" t="s">
        <v>136</v>
      </c>
      <c r="AB291" s="50" t="s">
        <v>330</v>
      </c>
      <c r="AC291" s="98" t="s">
        <v>182</v>
      </c>
      <c r="AD291" s="32" t="s">
        <v>346</v>
      </c>
      <c r="AE291" s="59">
        <v>4.26</v>
      </c>
      <c r="AF291" s="35" t="s">
        <v>134</v>
      </c>
      <c r="AG291" s="59">
        <v>4.41</v>
      </c>
      <c r="AH291" s="59">
        <v>24</v>
      </c>
      <c r="AI291" s="59">
        <v>0.18</v>
      </c>
      <c r="AJ291" s="35">
        <v>97.5</v>
      </c>
      <c r="DF291" s="80" t="s">
        <v>775</v>
      </c>
      <c r="DG291" s="59">
        <v>12</v>
      </c>
      <c r="DH291" s="59">
        <v>3.71</v>
      </c>
      <c r="DI291" s="35" t="s">
        <v>179</v>
      </c>
    </row>
    <row r="292" spans="27:113" x14ac:dyDescent="0.2">
      <c r="AA292" s="32" t="s">
        <v>136</v>
      </c>
      <c r="AB292" s="50" t="s">
        <v>330</v>
      </c>
      <c r="AC292" s="98" t="s">
        <v>197</v>
      </c>
      <c r="AD292" s="32" t="s">
        <v>346</v>
      </c>
      <c r="AE292" s="59">
        <v>5.65</v>
      </c>
      <c r="AF292" s="35" t="s">
        <v>134</v>
      </c>
      <c r="AG292" s="59">
        <v>4.22</v>
      </c>
      <c r="AH292" s="59">
        <v>24</v>
      </c>
      <c r="AI292" s="59">
        <v>0.24</v>
      </c>
      <c r="AJ292" s="35">
        <v>97.5</v>
      </c>
      <c r="DF292" s="80" t="s">
        <v>776</v>
      </c>
      <c r="DG292" s="59">
        <v>12.3</v>
      </c>
      <c r="DH292" s="59">
        <v>3.71</v>
      </c>
      <c r="DI292" s="35" t="s">
        <v>179</v>
      </c>
    </row>
    <row r="293" spans="27:113" x14ac:dyDescent="0.2">
      <c r="AA293" s="32" t="s">
        <v>136</v>
      </c>
      <c r="AB293" s="50" t="s">
        <v>330</v>
      </c>
      <c r="AC293" s="98" t="s">
        <v>198</v>
      </c>
      <c r="AD293" s="32" t="s">
        <v>346</v>
      </c>
      <c r="AE293" s="59">
        <v>8.0500000000000007</v>
      </c>
      <c r="AF293" s="35" t="s">
        <v>134</v>
      </c>
      <c r="AG293" s="59">
        <v>4.4800000000000004</v>
      </c>
      <c r="AH293" s="59">
        <v>24</v>
      </c>
      <c r="AI293" s="59">
        <v>0.34</v>
      </c>
      <c r="AJ293" s="35">
        <v>97.5</v>
      </c>
      <c r="DF293" s="80" t="s">
        <v>777</v>
      </c>
      <c r="DG293" s="59">
        <v>12.3</v>
      </c>
      <c r="DH293" s="59">
        <v>3.71</v>
      </c>
      <c r="DI293" s="35" t="s">
        <v>179</v>
      </c>
    </row>
    <row r="294" spans="27:113" x14ac:dyDescent="0.2">
      <c r="AA294" s="32" t="s">
        <v>136</v>
      </c>
      <c r="AB294" s="50" t="s">
        <v>330</v>
      </c>
      <c r="AC294" s="98" t="s">
        <v>195</v>
      </c>
      <c r="AD294" s="32" t="s">
        <v>346</v>
      </c>
      <c r="AE294" s="59">
        <v>9.6999999999999993</v>
      </c>
      <c r="AF294" s="35" t="s">
        <v>134</v>
      </c>
      <c r="AG294" s="59">
        <v>4.24</v>
      </c>
      <c r="AH294" s="59">
        <v>24</v>
      </c>
      <c r="AI294" s="59">
        <v>0.4</v>
      </c>
      <c r="AJ294" s="35">
        <v>97.5</v>
      </c>
      <c r="DF294" s="80" t="s">
        <v>778</v>
      </c>
      <c r="DG294" s="59">
        <v>12.3</v>
      </c>
      <c r="DH294" s="59">
        <v>3.71</v>
      </c>
      <c r="DI294" s="35" t="s">
        <v>179</v>
      </c>
    </row>
    <row r="295" spans="27:113" x14ac:dyDescent="0.2">
      <c r="AA295" s="32" t="s">
        <v>136</v>
      </c>
      <c r="AB295" s="50" t="s">
        <v>330</v>
      </c>
      <c r="AC295" s="98" t="s">
        <v>24</v>
      </c>
      <c r="AD295" s="32" t="s">
        <v>346</v>
      </c>
      <c r="AE295" s="59">
        <v>9.6</v>
      </c>
      <c r="AF295" s="35" t="s">
        <v>134</v>
      </c>
      <c r="AG295" s="59">
        <v>4.2699999999999996</v>
      </c>
      <c r="AH295" s="59">
        <v>24</v>
      </c>
      <c r="AI295" s="59">
        <v>0.4</v>
      </c>
      <c r="AJ295" s="35">
        <v>97.5</v>
      </c>
      <c r="DF295" s="80" t="s">
        <v>779</v>
      </c>
      <c r="DG295" s="59">
        <v>12.3</v>
      </c>
      <c r="DH295" s="59">
        <v>3.73</v>
      </c>
      <c r="DI295" s="35" t="s">
        <v>179</v>
      </c>
    </row>
    <row r="296" spans="27:113" x14ac:dyDescent="0.2">
      <c r="AA296" s="32" t="s">
        <v>136</v>
      </c>
      <c r="AB296" s="50" t="s">
        <v>330</v>
      </c>
      <c r="AC296" s="98" t="s">
        <v>202</v>
      </c>
      <c r="AD296" s="32" t="s">
        <v>346</v>
      </c>
      <c r="AE296" s="59">
        <v>7.68</v>
      </c>
      <c r="AF296" s="35" t="s">
        <v>134</v>
      </c>
      <c r="AG296" s="59">
        <v>4.37</v>
      </c>
      <c r="AH296" s="59">
        <v>24</v>
      </c>
      <c r="AI296" s="59">
        <v>0.32</v>
      </c>
      <c r="AJ296" s="35">
        <v>97.5</v>
      </c>
      <c r="DF296" s="80" t="s">
        <v>780</v>
      </c>
      <c r="DG296" s="59">
        <v>12.3</v>
      </c>
      <c r="DH296" s="59">
        <v>3.83</v>
      </c>
      <c r="DI296" s="35" t="s">
        <v>179</v>
      </c>
    </row>
    <row r="297" spans="27:113" x14ac:dyDescent="0.2">
      <c r="AA297" s="32" t="s">
        <v>136</v>
      </c>
      <c r="AB297" s="50" t="s">
        <v>330</v>
      </c>
      <c r="AC297" s="98" t="s">
        <v>203</v>
      </c>
      <c r="AD297" s="32" t="s">
        <v>346</v>
      </c>
      <c r="AE297" s="59">
        <v>8.61</v>
      </c>
      <c r="AF297" s="35" t="s">
        <v>134</v>
      </c>
      <c r="AG297" s="59">
        <v>4.24</v>
      </c>
      <c r="AH297" s="59">
        <v>24</v>
      </c>
      <c r="AI297" s="59">
        <v>0.36</v>
      </c>
      <c r="AJ297" s="35">
        <v>97.5</v>
      </c>
      <c r="DF297" s="80" t="s">
        <v>781</v>
      </c>
      <c r="DG297" s="59">
        <v>12.3</v>
      </c>
      <c r="DH297" s="59">
        <v>3.71</v>
      </c>
      <c r="DI297" s="35" t="s">
        <v>179</v>
      </c>
    </row>
    <row r="298" spans="27:113" x14ac:dyDescent="0.2">
      <c r="AA298" s="32" t="s">
        <v>136</v>
      </c>
      <c r="AB298" s="50" t="s">
        <v>330</v>
      </c>
      <c r="AC298" s="98" t="s">
        <v>139</v>
      </c>
      <c r="AD298" s="32" t="s">
        <v>346</v>
      </c>
      <c r="AE298" s="59">
        <v>7.68</v>
      </c>
      <c r="AF298" s="35" t="s">
        <v>134</v>
      </c>
      <c r="AG298" s="59">
        <v>4.37</v>
      </c>
      <c r="AH298" s="59">
        <v>24</v>
      </c>
      <c r="AI298" s="59">
        <v>0.32</v>
      </c>
      <c r="AJ298" s="35">
        <v>97.5</v>
      </c>
      <c r="DF298" s="80" t="s">
        <v>782</v>
      </c>
      <c r="DG298" s="59">
        <v>12.3</v>
      </c>
      <c r="DH298" s="59">
        <v>3.71</v>
      </c>
      <c r="DI298" s="35" t="s">
        <v>179</v>
      </c>
    </row>
    <row r="299" spans="27:113" x14ac:dyDescent="0.2">
      <c r="AA299" s="32" t="s">
        <v>136</v>
      </c>
      <c r="AB299" s="50" t="s">
        <v>330</v>
      </c>
      <c r="AC299" s="98" t="s">
        <v>186</v>
      </c>
      <c r="AD299" s="32" t="s">
        <v>346</v>
      </c>
      <c r="AE299" s="59">
        <v>8.61</v>
      </c>
      <c r="AF299" s="35" t="s">
        <v>134</v>
      </c>
      <c r="AG299" s="59">
        <v>4.24</v>
      </c>
      <c r="AH299" s="59">
        <v>24</v>
      </c>
      <c r="AI299" s="59">
        <v>0.36</v>
      </c>
      <c r="AJ299" s="35">
        <v>97.5</v>
      </c>
      <c r="DF299" s="80" t="s">
        <v>783</v>
      </c>
      <c r="DG299" s="59">
        <v>12.3</v>
      </c>
      <c r="DH299" s="59">
        <v>3.79</v>
      </c>
      <c r="DI299" s="35" t="s">
        <v>179</v>
      </c>
    </row>
    <row r="300" spans="27:113" x14ac:dyDescent="0.2">
      <c r="AA300" s="32" t="s">
        <v>136</v>
      </c>
      <c r="AB300" s="50" t="s">
        <v>330</v>
      </c>
      <c r="AC300" s="98" t="s">
        <v>188</v>
      </c>
      <c r="AD300" s="32" t="s">
        <v>346</v>
      </c>
      <c r="AE300" s="59">
        <v>8.8699999999999992</v>
      </c>
      <c r="AF300" s="35" t="s">
        <v>134</v>
      </c>
      <c r="AG300" s="59">
        <v>4.24</v>
      </c>
      <c r="AH300" s="59">
        <v>24</v>
      </c>
      <c r="AI300" s="59">
        <v>0.37</v>
      </c>
      <c r="AJ300" s="35">
        <v>97.5</v>
      </c>
      <c r="DF300" s="80" t="s">
        <v>784</v>
      </c>
      <c r="DG300" s="59">
        <v>12.3</v>
      </c>
      <c r="DH300" s="59">
        <v>3.83</v>
      </c>
      <c r="DI300" s="35" t="s">
        <v>179</v>
      </c>
    </row>
    <row r="301" spans="27:113" x14ac:dyDescent="0.2">
      <c r="AA301" s="32" t="s">
        <v>136</v>
      </c>
      <c r="AB301" s="50" t="s">
        <v>330</v>
      </c>
      <c r="AC301" s="98" t="s">
        <v>256</v>
      </c>
      <c r="AD301" s="32" t="s">
        <v>346</v>
      </c>
      <c r="AE301" s="59">
        <v>4.2</v>
      </c>
      <c r="AF301" s="35" t="s">
        <v>134</v>
      </c>
      <c r="AG301" s="59">
        <v>5.0999999999999996</v>
      </c>
      <c r="AH301" s="59">
        <v>24</v>
      </c>
      <c r="AI301" s="59">
        <v>0.18</v>
      </c>
      <c r="AJ301" s="35">
        <v>97.5</v>
      </c>
      <c r="DF301" s="80" t="s">
        <v>785</v>
      </c>
      <c r="DG301" s="59">
        <v>12.3</v>
      </c>
      <c r="DH301" s="59">
        <v>3.71</v>
      </c>
      <c r="DI301" s="35" t="s">
        <v>179</v>
      </c>
    </row>
    <row r="302" spans="27:113" x14ac:dyDescent="0.2">
      <c r="AA302" s="32" t="s">
        <v>136</v>
      </c>
      <c r="AB302" s="50" t="s">
        <v>330</v>
      </c>
      <c r="AC302" s="98" t="s">
        <v>266</v>
      </c>
      <c r="AD302" s="32" t="s">
        <v>346</v>
      </c>
      <c r="AE302" s="59">
        <v>6.35</v>
      </c>
      <c r="AF302" s="35" t="s">
        <v>134</v>
      </c>
      <c r="AG302" s="59">
        <v>4.95</v>
      </c>
      <c r="AH302" s="59">
        <v>24</v>
      </c>
      <c r="AI302" s="59">
        <v>0.26</v>
      </c>
      <c r="AJ302" s="35">
        <v>97.5</v>
      </c>
      <c r="DF302" s="80" t="s">
        <v>786</v>
      </c>
      <c r="DG302" s="59">
        <v>12.3</v>
      </c>
      <c r="DH302" s="59">
        <v>3.79</v>
      </c>
      <c r="DI302" s="35" t="s">
        <v>179</v>
      </c>
    </row>
    <row r="303" spans="27:113" x14ac:dyDescent="0.2">
      <c r="AA303" s="32" t="s">
        <v>136</v>
      </c>
      <c r="AB303" s="50" t="s">
        <v>330</v>
      </c>
      <c r="AC303" s="98" t="s">
        <v>279</v>
      </c>
      <c r="AD303" s="32" t="s">
        <v>346</v>
      </c>
      <c r="AE303" s="59">
        <v>8.4</v>
      </c>
      <c r="AF303" s="35" t="s">
        <v>134</v>
      </c>
      <c r="AG303" s="59">
        <v>5.15</v>
      </c>
      <c r="AH303" s="59">
        <v>24</v>
      </c>
      <c r="AI303" s="59">
        <v>0.35</v>
      </c>
      <c r="AJ303" s="35">
        <v>97.5</v>
      </c>
      <c r="DF303" s="80" t="s">
        <v>787</v>
      </c>
      <c r="DG303" s="59">
        <v>12.3</v>
      </c>
      <c r="DH303" s="59">
        <v>3.71</v>
      </c>
      <c r="DI303" s="35" t="s">
        <v>179</v>
      </c>
    </row>
    <row r="304" spans="27:113" x14ac:dyDescent="0.2">
      <c r="AA304" s="32" t="s">
        <v>136</v>
      </c>
      <c r="AB304" s="50" t="s">
        <v>330</v>
      </c>
      <c r="AC304" s="98" t="s">
        <v>287</v>
      </c>
      <c r="AD304" s="32" t="s">
        <v>346</v>
      </c>
      <c r="AE304" s="59">
        <v>10</v>
      </c>
      <c r="AF304" s="35" t="s">
        <v>134</v>
      </c>
      <c r="AG304" s="59">
        <v>4.95</v>
      </c>
      <c r="AH304" s="59">
        <v>24</v>
      </c>
      <c r="AI304" s="59">
        <v>0.42</v>
      </c>
      <c r="AJ304" s="35">
        <v>97.5</v>
      </c>
      <c r="DF304" s="80" t="s">
        <v>788</v>
      </c>
      <c r="DG304" s="59">
        <v>12.3</v>
      </c>
      <c r="DH304" s="59">
        <v>3.71</v>
      </c>
      <c r="DI304" s="35" t="s">
        <v>179</v>
      </c>
    </row>
    <row r="305" spans="27:113" x14ac:dyDescent="0.2">
      <c r="AA305" s="32" t="s">
        <v>136</v>
      </c>
      <c r="AB305" s="50" t="s">
        <v>330</v>
      </c>
      <c r="AC305" s="98" t="s">
        <v>199</v>
      </c>
      <c r="AD305" s="32" t="s">
        <v>350</v>
      </c>
      <c r="AE305" s="59">
        <v>4.26</v>
      </c>
      <c r="AF305" s="35" t="s">
        <v>134</v>
      </c>
      <c r="AG305" s="59">
        <v>4.41</v>
      </c>
      <c r="AH305" s="59">
        <v>24</v>
      </c>
      <c r="AI305" s="59">
        <v>0.18</v>
      </c>
      <c r="AJ305" s="35">
        <v>97.5</v>
      </c>
      <c r="DF305" s="80" t="s">
        <v>789</v>
      </c>
      <c r="DG305" s="59">
        <v>12.3</v>
      </c>
      <c r="DH305" s="59">
        <v>3.79</v>
      </c>
      <c r="DI305" s="35" t="s">
        <v>179</v>
      </c>
    </row>
    <row r="306" spans="27:113" x14ac:dyDescent="0.2">
      <c r="AA306" s="32" t="s">
        <v>136</v>
      </c>
      <c r="AB306" s="50" t="s">
        <v>330</v>
      </c>
      <c r="AC306" s="98" t="s">
        <v>200</v>
      </c>
      <c r="AD306" s="32" t="s">
        <v>350</v>
      </c>
      <c r="AE306" s="59">
        <v>5.65</v>
      </c>
      <c r="AF306" s="35" t="s">
        <v>134</v>
      </c>
      <c r="AG306" s="59">
        <v>4.22</v>
      </c>
      <c r="AH306" s="59">
        <v>24</v>
      </c>
      <c r="AI306" s="59">
        <v>0.24</v>
      </c>
      <c r="AJ306" s="35">
        <v>97.5</v>
      </c>
      <c r="DF306" s="80" t="s">
        <v>790</v>
      </c>
      <c r="DG306" s="59">
        <v>12.3</v>
      </c>
      <c r="DH306" s="59">
        <v>3.83</v>
      </c>
      <c r="DI306" s="35" t="s">
        <v>179</v>
      </c>
    </row>
    <row r="307" spans="27:113" x14ac:dyDescent="0.2">
      <c r="AA307" s="32" t="s">
        <v>136</v>
      </c>
      <c r="AB307" s="50" t="s">
        <v>330</v>
      </c>
      <c r="AC307" s="98" t="s">
        <v>201</v>
      </c>
      <c r="AD307" s="32" t="s">
        <v>350</v>
      </c>
      <c r="AE307" s="59">
        <v>8.0500000000000007</v>
      </c>
      <c r="AF307" s="35" t="s">
        <v>134</v>
      </c>
      <c r="AG307" s="59">
        <v>4.4800000000000004</v>
      </c>
      <c r="AH307" s="59">
        <v>24</v>
      </c>
      <c r="AI307" s="59">
        <v>0.34</v>
      </c>
      <c r="AJ307" s="35">
        <v>97.5</v>
      </c>
      <c r="DF307" s="80" t="s">
        <v>791</v>
      </c>
      <c r="DG307" s="59">
        <v>12.3</v>
      </c>
      <c r="DH307" s="59">
        <v>3.73</v>
      </c>
      <c r="DI307" s="35" t="s">
        <v>179</v>
      </c>
    </row>
    <row r="308" spans="27:113" x14ac:dyDescent="0.2">
      <c r="AA308" s="32" t="s">
        <v>136</v>
      </c>
      <c r="AB308" s="50" t="s">
        <v>330</v>
      </c>
      <c r="AC308" s="98" t="s">
        <v>182</v>
      </c>
      <c r="AD308" s="32" t="s">
        <v>350</v>
      </c>
      <c r="AE308" s="59">
        <v>4.26</v>
      </c>
      <c r="AF308" s="35" t="s">
        <v>134</v>
      </c>
      <c r="AG308" s="59">
        <v>4.41</v>
      </c>
      <c r="AH308" s="59">
        <v>24</v>
      </c>
      <c r="AI308" s="59">
        <v>0.18</v>
      </c>
      <c r="AJ308" s="35">
        <v>97.5</v>
      </c>
      <c r="DF308" s="80" t="s">
        <v>792</v>
      </c>
      <c r="DG308" s="59">
        <v>12.3</v>
      </c>
      <c r="DH308" s="59">
        <v>3.73</v>
      </c>
      <c r="DI308" s="35" t="s">
        <v>179</v>
      </c>
    </row>
    <row r="309" spans="27:113" x14ac:dyDescent="0.2">
      <c r="AA309" s="32" t="s">
        <v>136</v>
      </c>
      <c r="AB309" s="50" t="s">
        <v>330</v>
      </c>
      <c r="AC309" s="98" t="s">
        <v>197</v>
      </c>
      <c r="AD309" s="32" t="s">
        <v>350</v>
      </c>
      <c r="AE309" s="59">
        <v>5.65</v>
      </c>
      <c r="AF309" s="35" t="s">
        <v>134</v>
      </c>
      <c r="AG309" s="59">
        <v>4.22</v>
      </c>
      <c r="AH309" s="59">
        <v>24</v>
      </c>
      <c r="AI309" s="59">
        <v>0.24</v>
      </c>
      <c r="AJ309" s="35">
        <v>97.5</v>
      </c>
      <c r="DF309" s="80" t="s">
        <v>793</v>
      </c>
      <c r="DG309" s="59">
        <v>12.3</v>
      </c>
      <c r="DH309" s="59">
        <v>3.73</v>
      </c>
      <c r="DI309" s="35" t="s">
        <v>179</v>
      </c>
    </row>
    <row r="310" spans="27:113" x14ac:dyDescent="0.2">
      <c r="AA310" s="32" t="s">
        <v>136</v>
      </c>
      <c r="AB310" s="50" t="s">
        <v>330</v>
      </c>
      <c r="AC310" s="98" t="s">
        <v>198</v>
      </c>
      <c r="AD310" s="32" t="s">
        <v>350</v>
      </c>
      <c r="AE310" s="59">
        <v>8.0500000000000007</v>
      </c>
      <c r="AF310" s="35" t="s">
        <v>134</v>
      </c>
      <c r="AG310" s="59">
        <v>4.4800000000000004</v>
      </c>
      <c r="AH310" s="59">
        <v>24</v>
      </c>
      <c r="AI310" s="59">
        <v>0.34</v>
      </c>
      <c r="AJ310" s="35">
        <v>97.5</v>
      </c>
      <c r="DF310" s="80" t="s">
        <v>794</v>
      </c>
      <c r="DG310" s="59">
        <v>12.3</v>
      </c>
      <c r="DH310" s="59">
        <v>3.83</v>
      </c>
      <c r="DI310" s="35" t="s">
        <v>179</v>
      </c>
    </row>
    <row r="311" spans="27:113" x14ac:dyDescent="0.2">
      <c r="AA311" s="32" t="s">
        <v>136</v>
      </c>
      <c r="AB311" s="50" t="s">
        <v>330</v>
      </c>
      <c r="AC311" s="98" t="s">
        <v>195</v>
      </c>
      <c r="AD311" s="32" t="s">
        <v>350</v>
      </c>
      <c r="AE311" s="59">
        <v>9.6999999999999993</v>
      </c>
      <c r="AF311" s="35" t="s">
        <v>134</v>
      </c>
      <c r="AG311" s="59">
        <v>4.24</v>
      </c>
      <c r="AH311" s="59">
        <v>24</v>
      </c>
      <c r="AI311" s="59">
        <v>0.4</v>
      </c>
      <c r="AJ311" s="35">
        <v>97.5</v>
      </c>
      <c r="DF311" s="80" t="s">
        <v>795</v>
      </c>
      <c r="DG311" s="59">
        <v>12.3</v>
      </c>
      <c r="DH311" s="59">
        <v>3.71</v>
      </c>
      <c r="DI311" s="35" t="s">
        <v>179</v>
      </c>
    </row>
    <row r="312" spans="27:113" x14ac:dyDescent="0.2">
      <c r="AA312" s="32" t="s">
        <v>136</v>
      </c>
      <c r="AB312" s="50" t="s">
        <v>330</v>
      </c>
      <c r="AC312" s="98" t="s">
        <v>24</v>
      </c>
      <c r="AD312" s="32" t="s">
        <v>350</v>
      </c>
      <c r="AE312" s="59">
        <v>9.6</v>
      </c>
      <c r="AF312" s="35" t="s">
        <v>134</v>
      </c>
      <c r="AG312" s="59">
        <v>4.2699999999999996</v>
      </c>
      <c r="AH312" s="59">
        <v>24</v>
      </c>
      <c r="AI312" s="59">
        <v>0.4</v>
      </c>
      <c r="AJ312" s="35">
        <v>97.5</v>
      </c>
      <c r="DF312" s="80" t="s">
        <v>796</v>
      </c>
      <c r="DG312" s="59">
        <v>12.3</v>
      </c>
      <c r="DH312" s="59">
        <v>3.73</v>
      </c>
      <c r="DI312" s="35" t="s">
        <v>179</v>
      </c>
    </row>
    <row r="313" spans="27:113" x14ac:dyDescent="0.2">
      <c r="AA313" s="32" t="s">
        <v>136</v>
      </c>
      <c r="AB313" s="50" t="s">
        <v>330</v>
      </c>
      <c r="AC313" s="98" t="s">
        <v>202</v>
      </c>
      <c r="AD313" s="32" t="s">
        <v>350</v>
      </c>
      <c r="AE313" s="59">
        <v>7.68</v>
      </c>
      <c r="AF313" s="35" t="s">
        <v>134</v>
      </c>
      <c r="AG313" s="59">
        <v>4.37</v>
      </c>
      <c r="AH313" s="59">
        <v>24</v>
      </c>
      <c r="AI313" s="59">
        <v>0.32</v>
      </c>
      <c r="AJ313" s="35">
        <v>97.5</v>
      </c>
      <c r="DF313" s="80" t="s">
        <v>797</v>
      </c>
      <c r="DG313" s="59">
        <v>12.3</v>
      </c>
      <c r="DH313" s="59">
        <v>3.83</v>
      </c>
      <c r="DI313" s="35" t="s">
        <v>179</v>
      </c>
    </row>
    <row r="314" spans="27:113" x14ac:dyDescent="0.2">
      <c r="AA314" s="32" t="s">
        <v>136</v>
      </c>
      <c r="AB314" s="50" t="s">
        <v>330</v>
      </c>
      <c r="AC314" s="98" t="s">
        <v>203</v>
      </c>
      <c r="AD314" s="32" t="s">
        <v>350</v>
      </c>
      <c r="AE314" s="59">
        <v>8.61</v>
      </c>
      <c r="AF314" s="35" t="s">
        <v>134</v>
      </c>
      <c r="AG314" s="59">
        <v>4.24</v>
      </c>
      <c r="AH314" s="59">
        <v>24</v>
      </c>
      <c r="AI314" s="59">
        <v>0.36</v>
      </c>
      <c r="AJ314" s="35">
        <v>97.5</v>
      </c>
      <c r="DF314" s="80" t="s">
        <v>798</v>
      </c>
      <c r="DG314" s="59">
        <v>12.3</v>
      </c>
      <c r="DH314" s="59">
        <v>3.73</v>
      </c>
      <c r="DI314" s="35" t="s">
        <v>179</v>
      </c>
    </row>
    <row r="315" spans="27:113" x14ac:dyDescent="0.2">
      <c r="AA315" s="32" t="s">
        <v>136</v>
      </c>
      <c r="AB315" s="50" t="s">
        <v>330</v>
      </c>
      <c r="AC315" s="98" t="s">
        <v>139</v>
      </c>
      <c r="AD315" s="32" t="s">
        <v>350</v>
      </c>
      <c r="AE315" s="59">
        <v>7.68</v>
      </c>
      <c r="AF315" s="35" t="s">
        <v>134</v>
      </c>
      <c r="AG315" s="59">
        <v>4.37</v>
      </c>
      <c r="AH315" s="59">
        <v>24</v>
      </c>
      <c r="AI315" s="59">
        <v>0.32</v>
      </c>
      <c r="AJ315" s="35">
        <v>97.5</v>
      </c>
      <c r="DF315" s="80" t="s">
        <v>799</v>
      </c>
      <c r="DG315" s="59">
        <v>12.3</v>
      </c>
      <c r="DH315" s="59">
        <v>3.83</v>
      </c>
      <c r="DI315" s="35" t="s">
        <v>179</v>
      </c>
    </row>
    <row r="316" spans="27:113" x14ac:dyDescent="0.2">
      <c r="AA316" s="32" t="s">
        <v>136</v>
      </c>
      <c r="AB316" s="50" t="s">
        <v>330</v>
      </c>
      <c r="AC316" s="98" t="s">
        <v>186</v>
      </c>
      <c r="AD316" s="32" t="s">
        <v>350</v>
      </c>
      <c r="AE316" s="59">
        <v>8.61</v>
      </c>
      <c r="AF316" s="35" t="s">
        <v>134</v>
      </c>
      <c r="AG316" s="59">
        <v>4.24</v>
      </c>
      <c r="AH316" s="59">
        <v>24</v>
      </c>
      <c r="AI316" s="59">
        <v>0.36</v>
      </c>
      <c r="AJ316" s="35">
        <v>97.5</v>
      </c>
      <c r="DF316" s="80" t="s">
        <v>800</v>
      </c>
      <c r="DG316" s="59">
        <v>12.3</v>
      </c>
      <c r="DH316" s="59">
        <v>3.79</v>
      </c>
      <c r="DI316" s="35" t="s">
        <v>179</v>
      </c>
    </row>
    <row r="317" spans="27:113" x14ac:dyDescent="0.2">
      <c r="AA317" s="32" t="s">
        <v>136</v>
      </c>
      <c r="AB317" s="50" t="s">
        <v>330</v>
      </c>
      <c r="AC317" s="98" t="s">
        <v>188</v>
      </c>
      <c r="AD317" s="32" t="s">
        <v>350</v>
      </c>
      <c r="AE317" s="59">
        <v>8.8699999999999992</v>
      </c>
      <c r="AF317" s="35" t="s">
        <v>134</v>
      </c>
      <c r="AG317" s="59">
        <v>4.24</v>
      </c>
      <c r="AH317" s="59">
        <v>24</v>
      </c>
      <c r="AI317" s="59">
        <v>0.37</v>
      </c>
      <c r="AJ317" s="35">
        <v>97.5</v>
      </c>
      <c r="DF317" s="80" t="s">
        <v>801</v>
      </c>
      <c r="DG317" s="59">
        <v>12.3</v>
      </c>
      <c r="DH317" s="59">
        <v>3.79</v>
      </c>
      <c r="DI317" s="35" t="s">
        <v>179</v>
      </c>
    </row>
    <row r="318" spans="27:113" x14ac:dyDescent="0.2">
      <c r="AA318" s="32" t="s">
        <v>136</v>
      </c>
      <c r="AB318" s="50" t="s">
        <v>330</v>
      </c>
      <c r="AC318" s="98" t="s">
        <v>256</v>
      </c>
      <c r="AD318" s="32" t="s">
        <v>350</v>
      </c>
      <c r="AE318" s="59">
        <v>4.2</v>
      </c>
      <c r="AF318" s="35" t="s">
        <v>134</v>
      </c>
      <c r="AG318" s="59">
        <v>5.0999999999999996</v>
      </c>
      <c r="AH318" s="59">
        <v>24</v>
      </c>
      <c r="AI318" s="59">
        <v>0.18</v>
      </c>
      <c r="AJ318" s="35">
        <v>97.5</v>
      </c>
      <c r="DF318" s="80" t="s">
        <v>802</v>
      </c>
      <c r="DG318" s="59">
        <v>12.3</v>
      </c>
      <c r="DH318" s="59">
        <v>3.73</v>
      </c>
      <c r="DI318" s="35" t="s">
        <v>179</v>
      </c>
    </row>
    <row r="319" spans="27:113" x14ac:dyDescent="0.2">
      <c r="AA319" s="32" t="s">
        <v>136</v>
      </c>
      <c r="AB319" s="50" t="s">
        <v>330</v>
      </c>
      <c r="AC319" s="98" t="s">
        <v>266</v>
      </c>
      <c r="AD319" s="32" t="s">
        <v>350</v>
      </c>
      <c r="AE319" s="59">
        <v>6.35</v>
      </c>
      <c r="AF319" s="35" t="s">
        <v>134</v>
      </c>
      <c r="AG319" s="59">
        <v>4.95</v>
      </c>
      <c r="AH319" s="59">
        <v>24</v>
      </c>
      <c r="AI319" s="59">
        <v>0.26</v>
      </c>
      <c r="AJ319" s="35">
        <v>97.5</v>
      </c>
      <c r="DF319" s="80" t="s">
        <v>803</v>
      </c>
      <c r="DG319" s="59">
        <v>12.3</v>
      </c>
      <c r="DH319" s="59">
        <v>3.73</v>
      </c>
      <c r="DI319" s="35" t="s">
        <v>179</v>
      </c>
    </row>
    <row r="320" spans="27:113" x14ac:dyDescent="0.2">
      <c r="AA320" s="32" t="s">
        <v>136</v>
      </c>
      <c r="AB320" s="50" t="s">
        <v>330</v>
      </c>
      <c r="AC320" s="98" t="s">
        <v>279</v>
      </c>
      <c r="AD320" s="32" t="s">
        <v>350</v>
      </c>
      <c r="AE320" s="59">
        <v>8.4</v>
      </c>
      <c r="AF320" s="35" t="s">
        <v>134</v>
      </c>
      <c r="AG320" s="59">
        <v>5.15</v>
      </c>
      <c r="AH320" s="59">
        <v>24</v>
      </c>
      <c r="AI320" s="59">
        <v>0.35</v>
      </c>
      <c r="AJ320" s="35">
        <v>97.5</v>
      </c>
      <c r="DF320" s="80" t="s">
        <v>804</v>
      </c>
      <c r="DG320" s="59">
        <v>12.3</v>
      </c>
      <c r="DH320" s="59">
        <v>3.83</v>
      </c>
      <c r="DI320" s="35" t="s">
        <v>179</v>
      </c>
    </row>
    <row r="321" spans="27:113" x14ac:dyDescent="0.2">
      <c r="AA321" s="32" t="s">
        <v>136</v>
      </c>
      <c r="AB321" s="50" t="s">
        <v>330</v>
      </c>
      <c r="AC321" s="98" t="s">
        <v>287</v>
      </c>
      <c r="AD321" s="32" t="s">
        <v>350</v>
      </c>
      <c r="AE321" s="59">
        <v>10</v>
      </c>
      <c r="AF321" s="35" t="s">
        <v>134</v>
      </c>
      <c r="AG321" s="59">
        <v>4.95</v>
      </c>
      <c r="AH321" s="59">
        <v>24</v>
      </c>
      <c r="AI321" s="59">
        <v>0.42</v>
      </c>
      <c r="AJ321" s="35">
        <v>97.5</v>
      </c>
      <c r="DF321" s="80" t="s">
        <v>805</v>
      </c>
      <c r="DG321" s="59">
        <v>12.3</v>
      </c>
      <c r="DH321" s="59">
        <v>3.79</v>
      </c>
      <c r="DI321" s="35" t="s">
        <v>179</v>
      </c>
    </row>
    <row r="322" spans="27:113" x14ac:dyDescent="0.2">
      <c r="AA322" s="32" t="s">
        <v>136</v>
      </c>
      <c r="AB322" s="50" t="s">
        <v>330</v>
      </c>
      <c r="AC322" s="98" t="s">
        <v>199</v>
      </c>
      <c r="AD322" s="32" t="s">
        <v>356</v>
      </c>
      <c r="AE322" s="59">
        <v>4.26</v>
      </c>
      <c r="AF322" s="35" t="s">
        <v>134</v>
      </c>
      <c r="AG322" s="59">
        <v>4.41</v>
      </c>
      <c r="AH322" s="59">
        <v>24</v>
      </c>
      <c r="AI322" s="59">
        <v>0.18</v>
      </c>
      <c r="AJ322" s="35">
        <v>97.5</v>
      </c>
      <c r="DF322" s="80" t="s">
        <v>806</v>
      </c>
      <c r="DG322" s="59">
        <v>12.3</v>
      </c>
      <c r="DH322" s="59">
        <v>3.79</v>
      </c>
      <c r="DI322" s="35" t="s">
        <v>179</v>
      </c>
    </row>
    <row r="323" spans="27:113" x14ac:dyDescent="0.2">
      <c r="AA323" s="32" t="s">
        <v>136</v>
      </c>
      <c r="AB323" s="50" t="s">
        <v>330</v>
      </c>
      <c r="AC323" s="98" t="s">
        <v>200</v>
      </c>
      <c r="AD323" s="32" t="s">
        <v>356</v>
      </c>
      <c r="AE323" s="59">
        <v>5.65</v>
      </c>
      <c r="AF323" s="35" t="s">
        <v>134</v>
      </c>
      <c r="AG323" s="59">
        <v>4.22</v>
      </c>
      <c r="AH323" s="59">
        <v>24</v>
      </c>
      <c r="AI323" s="59">
        <v>0.24</v>
      </c>
      <c r="AJ323" s="35">
        <v>97.5</v>
      </c>
      <c r="DF323" s="80" t="s">
        <v>807</v>
      </c>
      <c r="DG323" s="59">
        <v>3.81</v>
      </c>
      <c r="DH323" s="59">
        <v>3.74</v>
      </c>
      <c r="DI323" s="35" t="s">
        <v>179</v>
      </c>
    </row>
    <row r="324" spans="27:113" x14ac:dyDescent="0.2">
      <c r="AA324" s="32" t="s">
        <v>136</v>
      </c>
      <c r="AB324" s="50" t="s">
        <v>330</v>
      </c>
      <c r="AC324" s="98" t="s">
        <v>201</v>
      </c>
      <c r="AD324" s="32" t="s">
        <v>356</v>
      </c>
      <c r="AE324" s="59">
        <v>8.0500000000000007</v>
      </c>
      <c r="AF324" s="35" t="s">
        <v>134</v>
      </c>
      <c r="AG324" s="59">
        <v>4.4800000000000004</v>
      </c>
      <c r="AH324" s="59">
        <v>24</v>
      </c>
      <c r="AI324" s="59">
        <v>0.34</v>
      </c>
      <c r="AJ324" s="35">
        <v>97.5</v>
      </c>
      <c r="DF324" s="80" t="s">
        <v>808</v>
      </c>
      <c r="DG324" s="59">
        <v>5.57</v>
      </c>
      <c r="DH324" s="59">
        <v>3.71</v>
      </c>
      <c r="DI324" s="35" t="s">
        <v>179</v>
      </c>
    </row>
    <row r="325" spans="27:113" x14ac:dyDescent="0.2">
      <c r="AA325" s="32" t="s">
        <v>136</v>
      </c>
      <c r="AB325" s="50" t="s">
        <v>330</v>
      </c>
      <c r="AC325" s="98" t="s">
        <v>182</v>
      </c>
      <c r="AD325" s="32" t="s">
        <v>356</v>
      </c>
      <c r="AE325" s="59">
        <v>4.26</v>
      </c>
      <c r="AF325" s="35" t="s">
        <v>134</v>
      </c>
      <c r="AG325" s="59">
        <v>4.41</v>
      </c>
      <c r="AH325" s="59">
        <v>24</v>
      </c>
      <c r="AI325" s="59">
        <v>0.18</v>
      </c>
      <c r="AJ325" s="35">
        <v>97.5</v>
      </c>
      <c r="DF325" s="80" t="s">
        <v>809</v>
      </c>
      <c r="DG325" s="59">
        <v>7.62</v>
      </c>
      <c r="DH325" s="59">
        <v>4.0999999999999996</v>
      </c>
      <c r="DI325" s="35" t="s">
        <v>179</v>
      </c>
    </row>
    <row r="326" spans="27:113" x14ac:dyDescent="0.2">
      <c r="AA326" s="32" t="s">
        <v>136</v>
      </c>
      <c r="AB326" s="50" t="s">
        <v>330</v>
      </c>
      <c r="AC326" s="98" t="s">
        <v>197</v>
      </c>
      <c r="AD326" s="32" t="s">
        <v>356</v>
      </c>
      <c r="AE326" s="59">
        <v>5.65</v>
      </c>
      <c r="AF326" s="35" t="s">
        <v>134</v>
      </c>
      <c r="AG326" s="59">
        <v>4.22</v>
      </c>
      <c r="AH326" s="59">
        <v>24</v>
      </c>
      <c r="AI326" s="59">
        <v>0.24</v>
      </c>
      <c r="AJ326" s="35">
        <v>97.5</v>
      </c>
      <c r="DF326" s="80" t="s">
        <v>810</v>
      </c>
      <c r="DG326" s="59">
        <v>9.3800000000000008</v>
      </c>
      <c r="DH326" s="59">
        <v>4</v>
      </c>
      <c r="DI326" s="35" t="s">
        <v>179</v>
      </c>
    </row>
    <row r="327" spans="27:113" x14ac:dyDescent="0.2">
      <c r="AA327" s="32" t="s">
        <v>136</v>
      </c>
      <c r="AB327" s="50" t="s">
        <v>330</v>
      </c>
      <c r="AC327" s="98" t="s">
        <v>198</v>
      </c>
      <c r="AD327" s="58" t="s">
        <v>356</v>
      </c>
      <c r="AE327" s="59">
        <v>8.0500000000000007</v>
      </c>
      <c r="AF327" s="35" t="s">
        <v>134</v>
      </c>
      <c r="AG327" s="59">
        <v>4.4800000000000004</v>
      </c>
      <c r="AH327" s="59">
        <v>24</v>
      </c>
      <c r="AI327" s="59">
        <v>0.34</v>
      </c>
      <c r="AJ327" s="35">
        <v>97.5</v>
      </c>
      <c r="DF327" s="80" t="s">
        <v>811</v>
      </c>
      <c r="DG327" s="59">
        <v>11.14</v>
      </c>
      <c r="DH327" s="59">
        <v>3.71</v>
      </c>
      <c r="DI327" s="35" t="s">
        <v>179</v>
      </c>
    </row>
    <row r="328" spans="27:113" x14ac:dyDescent="0.2">
      <c r="AA328" s="32" t="s">
        <v>136</v>
      </c>
      <c r="AB328" s="50" t="s">
        <v>330</v>
      </c>
      <c r="AC328" s="98" t="s">
        <v>195</v>
      </c>
      <c r="AD328" s="58" t="s">
        <v>356</v>
      </c>
      <c r="AE328" s="59">
        <v>9.6999999999999993</v>
      </c>
      <c r="AF328" s="35" t="s">
        <v>134</v>
      </c>
      <c r="AG328" s="59">
        <v>4.24</v>
      </c>
      <c r="AH328" s="59">
        <v>24</v>
      </c>
      <c r="AI328" s="59">
        <v>0.4</v>
      </c>
      <c r="AJ328" s="35">
        <v>97.5</v>
      </c>
      <c r="DF328" s="80" t="s">
        <v>812</v>
      </c>
      <c r="DG328" s="59">
        <v>11.14</v>
      </c>
      <c r="DH328" s="59">
        <v>3.71</v>
      </c>
      <c r="DI328" s="35" t="s">
        <v>179</v>
      </c>
    </row>
    <row r="329" spans="27:113" x14ac:dyDescent="0.2">
      <c r="AA329" s="32" t="s">
        <v>136</v>
      </c>
      <c r="AB329" s="50" t="s">
        <v>330</v>
      </c>
      <c r="AC329" s="98" t="s">
        <v>24</v>
      </c>
      <c r="AD329" s="58" t="s">
        <v>356</v>
      </c>
      <c r="AE329" s="59">
        <v>9.6</v>
      </c>
      <c r="AF329" s="35" t="s">
        <v>134</v>
      </c>
      <c r="AG329" s="59">
        <v>4.2699999999999996</v>
      </c>
      <c r="AH329" s="59">
        <v>24</v>
      </c>
      <c r="AI329" s="59">
        <v>0.4</v>
      </c>
      <c r="AJ329" s="35">
        <v>97.5</v>
      </c>
      <c r="DF329" s="80" t="s">
        <v>813</v>
      </c>
      <c r="DG329" s="59">
        <v>3.8</v>
      </c>
      <c r="DH329" s="59">
        <v>3.71</v>
      </c>
      <c r="DI329" s="35" t="s">
        <v>179</v>
      </c>
    </row>
    <row r="330" spans="27:113" x14ac:dyDescent="0.2">
      <c r="AA330" s="32" t="s">
        <v>136</v>
      </c>
      <c r="AB330" s="50" t="s">
        <v>330</v>
      </c>
      <c r="AC330" s="98" t="s">
        <v>202</v>
      </c>
      <c r="AD330" s="58" t="s">
        <v>356</v>
      </c>
      <c r="AE330" s="59">
        <v>7.68</v>
      </c>
      <c r="AF330" s="35" t="s">
        <v>134</v>
      </c>
      <c r="AG330" s="59">
        <v>4.37</v>
      </c>
      <c r="AH330" s="59">
        <v>24</v>
      </c>
      <c r="AI330" s="59">
        <v>0.32</v>
      </c>
      <c r="AJ330" s="35">
        <v>97.5</v>
      </c>
      <c r="DF330" s="80" t="s">
        <v>814</v>
      </c>
      <c r="DG330" s="59">
        <v>5.6</v>
      </c>
      <c r="DH330" s="59">
        <v>3.75</v>
      </c>
      <c r="DI330" s="35" t="s">
        <v>179</v>
      </c>
    </row>
    <row r="331" spans="27:113" x14ac:dyDescent="0.2">
      <c r="AA331" s="32" t="s">
        <v>136</v>
      </c>
      <c r="AB331" s="50" t="s">
        <v>330</v>
      </c>
      <c r="AC331" s="98" t="s">
        <v>203</v>
      </c>
      <c r="AD331" s="58" t="s">
        <v>356</v>
      </c>
      <c r="AE331" s="59">
        <v>8.61</v>
      </c>
      <c r="AF331" s="35" t="s">
        <v>134</v>
      </c>
      <c r="AG331" s="59">
        <v>4.24</v>
      </c>
      <c r="AH331" s="59">
        <v>24</v>
      </c>
      <c r="AI331" s="59">
        <v>0.36</v>
      </c>
      <c r="AJ331" s="35">
        <v>97.5</v>
      </c>
      <c r="DF331" s="80" t="s">
        <v>815</v>
      </c>
      <c r="DG331" s="59">
        <v>7.6</v>
      </c>
      <c r="DH331" s="59">
        <v>4.0999999999999996</v>
      </c>
      <c r="DI331" s="35" t="s">
        <v>179</v>
      </c>
    </row>
    <row r="332" spans="27:113" x14ac:dyDescent="0.2">
      <c r="AA332" s="32" t="s">
        <v>136</v>
      </c>
      <c r="AB332" s="50" t="s">
        <v>330</v>
      </c>
      <c r="AC332" s="98" t="s">
        <v>139</v>
      </c>
      <c r="AD332" s="58" t="s">
        <v>356</v>
      </c>
      <c r="AE332" s="59">
        <v>7.68</v>
      </c>
      <c r="AF332" s="35" t="s">
        <v>134</v>
      </c>
      <c r="AG332" s="59">
        <v>4.37</v>
      </c>
      <c r="AH332" s="59">
        <v>24</v>
      </c>
      <c r="AI332" s="59">
        <v>0.32</v>
      </c>
      <c r="AJ332" s="35">
        <v>97.5</v>
      </c>
      <c r="DF332" s="80" t="s">
        <v>816</v>
      </c>
      <c r="DG332" s="59">
        <v>9.4</v>
      </c>
      <c r="DH332" s="59">
        <v>4.25</v>
      </c>
      <c r="DI332" s="35" t="s">
        <v>179</v>
      </c>
    </row>
    <row r="333" spans="27:113" x14ac:dyDescent="0.2">
      <c r="AA333" s="32" t="s">
        <v>136</v>
      </c>
      <c r="AB333" s="50" t="s">
        <v>330</v>
      </c>
      <c r="AC333" s="98" t="s">
        <v>186</v>
      </c>
      <c r="AD333" s="58" t="s">
        <v>356</v>
      </c>
      <c r="AE333" s="59">
        <v>8.61</v>
      </c>
      <c r="AF333" s="35" t="s">
        <v>134</v>
      </c>
      <c r="AG333" s="59">
        <v>4.24</v>
      </c>
      <c r="AH333" s="59">
        <v>24</v>
      </c>
      <c r="AI333" s="59">
        <v>0.36</v>
      </c>
      <c r="AJ333" s="35">
        <v>97.5</v>
      </c>
      <c r="DF333" s="80" t="s">
        <v>817</v>
      </c>
      <c r="DG333" s="59">
        <v>11.7</v>
      </c>
      <c r="DH333" s="59">
        <v>3.71</v>
      </c>
      <c r="DI333" s="35" t="s">
        <v>179</v>
      </c>
    </row>
    <row r="334" spans="27:113" x14ac:dyDescent="0.2">
      <c r="AA334" s="32" t="s">
        <v>136</v>
      </c>
      <c r="AB334" s="50" t="s">
        <v>330</v>
      </c>
      <c r="AC334" s="98" t="s">
        <v>188</v>
      </c>
      <c r="AD334" s="58" t="s">
        <v>356</v>
      </c>
      <c r="AE334" s="59">
        <v>8.8699999999999992</v>
      </c>
      <c r="AF334" s="35" t="s">
        <v>134</v>
      </c>
      <c r="AG334" s="59">
        <v>4.24</v>
      </c>
      <c r="AH334" s="59">
        <v>24</v>
      </c>
      <c r="AI334" s="59">
        <v>0.37</v>
      </c>
      <c r="AJ334" s="35">
        <v>97.5</v>
      </c>
      <c r="DF334" s="80" t="s">
        <v>818</v>
      </c>
      <c r="DG334" s="59">
        <v>11.7</v>
      </c>
      <c r="DH334" s="59">
        <v>3.71</v>
      </c>
      <c r="DI334" s="35" t="s">
        <v>179</v>
      </c>
    </row>
    <row r="335" spans="27:113" x14ac:dyDescent="0.2">
      <c r="AA335" s="32" t="s">
        <v>136</v>
      </c>
      <c r="AB335" s="50" t="s">
        <v>330</v>
      </c>
      <c r="AC335" s="98" t="s">
        <v>256</v>
      </c>
      <c r="AD335" s="58" t="s">
        <v>356</v>
      </c>
      <c r="AE335" s="59">
        <v>4.2</v>
      </c>
      <c r="AF335" s="35" t="s">
        <v>134</v>
      </c>
      <c r="AG335" s="59">
        <v>5.0999999999999996</v>
      </c>
      <c r="AH335" s="59">
        <v>24</v>
      </c>
      <c r="AI335" s="59">
        <v>0.18</v>
      </c>
      <c r="AJ335" s="35">
        <v>97.5</v>
      </c>
      <c r="DF335" s="80" t="s">
        <v>819</v>
      </c>
      <c r="DG335" s="59">
        <v>13.48</v>
      </c>
      <c r="DH335" s="59">
        <v>3.91</v>
      </c>
      <c r="DI335" s="35" t="s">
        <v>179</v>
      </c>
    </row>
    <row r="336" spans="27:113" x14ac:dyDescent="0.2">
      <c r="AA336" s="32" t="s">
        <v>136</v>
      </c>
      <c r="AB336" s="50" t="s">
        <v>330</v>
      </c>
      <c r="AC336" s="98" t="s">
        <v>266</v>
      </c>
      <c r="AD336" s="58" t="s">
        <v>356</v>
      </c>
      <c r="AE336" s="59">
        <v>6.35</v>
      </c>
      <c r="AF336" s="35" t="s">
        <v>134</v>
      </c>
      <c r="AG336" s="59">
        <v>4.95</v>
      </c>
      <c r="AH336" s="59">
        <v>24</v>
      </c>
      <c r="AI336" s="59">
        <v>0.26</v>
      </c>
      <c r="AJ336" s="35">
        <v>97.5</v>
      </c>
      <c r="DF336" s="80" t="s">
        <v>820</v>
      </c>
      <c r="DG336" s="59">
        <v>3.8</v>
      </c>
      <c r="DH336" s="59">
        <v>3.89</v>
      </c>
      <c r="DI336" s="35" t="s">
        <v>179</v>
      </c>
    </row>
    <row r="337" spans="27:113" x14ac:dyDescent="0.2">
      <c r="AA337" s="32" t="s">
        <v>136</v>
      </c>
      <c r="AB337" s="50" t="s">
        <v>330</v>
      </c>
      <c r="AC337" s="98" t="s">
        <v>279</v>
      </c>
      <c r="AD337" s="58" t="s">
        <v>356</v>
      </c>
      <c r="AE337" s="59">
        <v>8.4</v>
      </c>
      <c r="AF337" s="35" t="s">
        <v>134</v>
      </c>
      <c r="AG337" s="59">
        <v>5.15</v>
      </c>
      <c r="AH337" s="59">
        <v>24</v>
      </c>
      <c r="AI337" s="59">
        <v>0.35</v>
      </c>
      <c r="AJ337" s="35">
        <v>97.5</v>
      </c>
      <c r="DF337" s="80" t="s">
        <v>821</v>
      </c>
      <c r="DG337" s="59">
        <v>5.3</v>
      </c>
      <c r="DH337" s="59">
        <v>3.72</v>
      </c>
      <c r="DI337" s="35" t="s">
        <v>179</v>
      </c>
    </row>
    <row r="338" spans="27:113" x14ac:dyDescent="0.2">
      <c r="AA338" s="32" t="s">
        <v>136</v>
      </c>
      <c r="AB338" s="35" t="s">
        <v>330</v>
      </c>
      <c r="AC338" s="103" t="s">
        <v>287</v>
      </c>
      <c r="AD338" s="56" t="s">
        <v>356</v>
      </c>
      <c r="AE338" s="59">
        <v>10</v>
      </c>
      <c r="AF338" s="35" t="s">
        <v>134</v>
      </c>
      <c r="AG338" s="59">
        <v>4.95</v>
      </c>
      <c r="AH338" s="59">
        <v>24</v>
      </c>
      <c r="AI338" s="59">
        <v>0.42</v>
      </c>
      <c r="AJ338" s="66">
        <v>97.5</v>
      </c>
      <c r="DF338" s="80" t="s">
        <v>822</v>
      </c>
      <c r="DG338" s="59">
        <v>5.57</v>
      </c>
      <c r="DH338" s="59">
        <v>3.75</v>
      </c>
      <c r="DI338" s="35" t="s">
        <v>179</v>
      </c>
    </row>
    <row r="339" spans="27:113" x14ac:dyDescent="0.2">
      <c r="AA339" s="32" t="s">
        <v>136</v>
      </c>
      <c r="AB339" s="35" t="s">
        <v>330</v>
      </c>
      <c r="AC339" s="103" t="s">
        <v>199</v>
      </c>
      <c r="AD339" s="56" t="s">
        <v>355</v>
      </c>
      <c r="AE339" s="59">
        <v>4.26</v>
      </c>
      <c r="AF339" s="35" t="s">
        <v>134</v>
      </c>
      <c r="AG339" s="59">
        <v>4.41</v>
      </c>
      <c r="AH339" s="59">
        <v>20.3</v>
      </c>
      <c r="AI339" s="59">
        <v>0.21</v>
      </c>
      <c r="AJ339" s="66">
        <v>98</v>
      </c>
      <c r="DF339" s="80" t="s">
        <v>823</v>
      </c>
      <c r="DG339" s="59">
        <v>7.62</v>
      </c>
      <c r="DH339" s="59">
        <v>4</v>
      </c>
      <c r="DI339" s="35" t="s">
        <v>179</v>
      </c>
    </row>
    <row r="340" spans="27:113" x14ac:dyDescent="0.2">
      <c r="AA340" s="32" t="s">
        <v>136</v>
      </c>
      <c r="AB340" s="35" t="s">
        <v>330</v>
      </c>
      <c r="AC340" s="103" t="s">
        <v>200</v>
      </c>
      <c r="AD340" s="56" t="s">
        <v>355</v>
      </c>
      <c r="AE340" s="59">
        <v>5.65</v>
      </c>
      <c r="AF340" s="35" t="s">
        <v>134</v>
      </c>
      <c r="AG340" s="59">
        <v>4.22</v>
      </c>
      <c r="AH340" s="59">
        <v>20.3</v>
      </c>
      <c r="AI340" s="59">
        <v>0.28000000000000003</v>
      </c>
      <c r="AJ340" s="66">
        <v>98</v>
      </c>
      <c r="DF340" s="80" t="s">
        <v>824</v>
      </c>
      <c r="DG340" s="59">
        <v>11.72</v>
      </c>
      <c r="DH340" s="59">
        <v>3.71</v>
      </c>
      <c r="DI340" s="35" t="s">
        <v>179</v>
      </c>
    </row>
    <row r="341" spans="27:113" x14ac:dyDescent="0.2">
      <c r="AA341" s="32" t="s">
        <v>136</v>
      </c>
      <c r="AB341" s="35" t="s">
        <v>330</v>
      </c>
      <c r="AC341" s="103" t="s">
        <v>201</v>
      </c>
      <c r="AD341" s="56" t="s">
        <v>355</v>
      </c>
      <c r="AE341" s="59">
        <v>8.0500000000000007</v>
      </c>
      <c r="AF341" s="35" t="s">
        <v>134</v>
      </c>
      <c r="AG341" s="59">
        <v>4.4800000000000004</v>
      </c>
      <c r="AH341" s="59">
        <v>20.3</v>
      </c>
      <c r="AI341" s="59">
        <v>0.4</v>
      </c>
      <c r="AJ341" s="66">
        <v>98</v>
      </c>
      <c r="DF341" s="80" t="s">
        <v>825</v>
      </c>
      <c r="DG341" s="59">
        <v>11.72</v>
      </c>
      <c r="DH341" s="59">
        <v>3.71</v>
      </c>
      <c r="DI341" s="35" t="s">
        <v>179</v>
      </c>
    </row>
    <row r="342" spans="27:113" x14ac:dyDescent="0.2">
      <c r="AA342" s="32" t="s">
        <v>136</v>
      </c>
      <c r="AB342" s="35" t="s">
        <v>330</v>
      </c>
      <c r="AC342" s="103" t="s">
        <v>182</v>
      </c>
      <c r="AD342" s="56" t="s">
        <v>355</v>
      </c>
      <c r="AE342" s="59">
        <v>4.26</v>
      </c>
      <c r="AF342" s="35" t="s">
        <v>134</v>
      </c>
      <c r="AG342" s="59">
        <v>4.41</v>
      </c>
      <c r="AH342" s="59">
        <v>20.3</v>
      </c>
      <c r="AI342" s="59">
        <v>0.21</v>
      </c>
      <c r="AJ342" s="66">
        <v>98</v>
      </c>
    </row>
    <row r="343" spans="27:113" x14ac:dyDescent="0.2">
      <c r="AA343" s="32" t="s">
        <v>136</v>
      </c>
      <c r="AB343" s="35" t="s">
        <v>330</v>
      </c>
      <c r="AC343" s="103" t="s">
        <v>197</v>
      </c>
      <c r="AD343" s="56" t="s">
        <v>355</v>
      </c>
      <c r="AE343" s="59">
        <v>5.65</v>
      </c>
      <c r="AF343" s="35" t="s">
        <v>134</v>
      </c>
      <c r="AG343" s="59">
        <v>4.22</v>
      </c>
      <c r="AH343" s="59">
        <v>20.3</v>
      </c>
      <c r="AI343" s="59">
        <v>0.28000000000000003</v>
      </c>
      <c r="AJ343" s="66">
        <v>98</v>
      </c>
    </row>
    <row r="344" spans="27:113" x14ac:dyDescent="0.2">
      <c r="AA344" s="32" t="s">
        <v>136</v>
      </c>
      <c r="AB344" s="35" t="s">
        <v>330</v>
      </c>
      <c r="AC344" s="103" t="s">
        <v>198</v>
      </c>
      <c r="AD344" s="56" t="s">
        <v>355</v>
      </c>
      <c r="AE344" s="59">
        <v>8.0500000000000007</v>
      </c>
      <c r="AF344" s="35" t="s">
        <v>134</v>
      </c>
      <c r="AG344" s="59">
        <v>4.4800000000000004</v>
      </c>
      <c r="AH344" s="59">
        <v>20.3</v>
      </c>
      <c r="AI344" s="59">
        <v>0.4</v>
      </c>
      <c r="AJ344" s="66">
        <v>98</v>
      </c>
    </row>
    <row r="345" spans="27:113" x14ac:dyDescent="0.2">
      <c r="AA345" s="32" t="s">
        <v>136</v>
      </c>
      <c r="AB345" s="35" t="s">
        <v>330</v>
      </c>
      <c r="AC345" s="103" t="s">
        <v>195</v>
      </c>
      <c r="AD345" s="56" t="s">
        <v>355</v>
      </c>
      <c r="AE345" s="59">
        <v>9.6999999999999993</v>
      </c>
      <c r="AF345" s="35" t="s">
        <v>134</v>
      </c>
      <c r="AG345" s="59">
        <v>4.24</v>
      </c>
      <c r="AH345" s="59">
        <v>20.3</v>
      </c>
      <c r="AI345" s="59">
        <v>0.48</v>
      </c>
      <c r="AJ345" s="66">
        <v>98</v>
      </c>
    </row>
    <row r="346" spans="27:113" x14ac:dyDescent="0.2">
      <c r="AA346" s="32" t="s">
        <v>136</v>
      </c>
      <c r="AB346" s="35" t="s">
        <v>330</v>
      </c>
      <c r="AC346" s="103" t="s">
        <v>24</v>
      </c>
      <c r="AD346" s="56" t="s">
        <v>355</v>
      </c>
      <c r="AE346" s="59">
        <v>9.6</v>
      </c>
      <c r="AF346" s="35" t="s">
        <v>134</v>
      </c>
      <c r="AG346" s="59">
        <v>4.2699999999999996</v>
      </c>
      <c r="AH346" s="59">
        <v>20.3</v>
      </c>
      <c r="AI346" s="59">
        <v>0.47</v>
      </c>
      <c r="AJ346" s="66">
        <v>98</v>
      </c>
    </row>
    <row r="347" spans="27:113" x14ac:dyDescent="0.2">
      <c r="AA347" s="32" t="s">
        <v>136</v>
      </c>
      <c r="AB347" s="35" t="s">
        <v>330</v>
      </c>
      <c r="AC347" s="103" t="s">
        <v>202</v>
      </c>
      <c r="AD347" s="56" t="s">
        <v>355</v>
      </c>
      <c r="AE347" s="59">
        <v>7.68</v>
      </c>
      <c r="AF347" s="35" t="s">
        <v>134</v>
      </c>
      <c r="AG347" s="59">
        <v>4.37</v>
      </c>
      <c r="AH347" s="59">
        <v>20.3</v>
      </c>
      <c r="AI347" s="59">
        <v>0.38</v>
      </c>
      <c r="AJ347" s="35">
        <v>98</v>
      </c>
    </row>
    <row r="348" spans="27:113" x14ac:dyDescent="0.2">
      <c r="AA348" s="32" t="s">
        <v>136</v>
      </c>
      <c r="AB348" s="35" t="s">
        <v>330</v>
      </c>
      <c r="AC348" s="103" t="s">
        <v>203</v>
      </c>
      <c r="AD348" s="56" t="s">
        <v>355</v>
      </c>
      <c r="AE348" s="59">
        <v>8.61</v>
      </c>
      <c r="AF348" s="35" t="s">
        <v>134</v>
      </c>
      <c r="AG348" s="59">
        <v>4.24</v>
      </c>
      <c r="AH348" s="59">
        <v>20.3</v>
      </c>
      <c r="AI348" s="59">
        <v>0.42</v>
      </c>
      <c r="AJ348" s="35">
        <v>98</v>
      </c>
    </row>
    <row r="349" spans="27:113" x14ac:dyDescent="0.2">
      <c r="AA349" s="32" t="s">
        <v>136</v>
      </c>
      <c r="AB349" s="35" t="s">
        <v>330</v>
      </c>
      <c r="AC349" s="103" t="s">
        <v>139</v>
      </c>
      <c r="AD349" s="56" t="s">
        <v>355</v>
      </c>
      <c r="AE349" s="59">
        <v>7.68</v>
      </c>
      <c r="AF349" s="35" t="s">
        <v>134</v>
      </c>
      <c r="AG349" s="59">
        <v>4.37</v>
      </c>
      <c r="AH349" s="59">
        <v>20.3</v>
      </c>
      <c r="AI349" s="59">
        <v>0.38</v>
      </c>
      <c r="AJ349" s="35">
        <v>98</v>
      </c>
    </row>
    <row r="350" spans="27:113" x14ac:dyDescent="0.2">
      <c r="AA350" s="32" t="s">
        <v>136</v>
      </c>
      <c r="AB350" s="35" t="s">
        <v>330</v>
      </c>
      <c r="AC350" s="103" t="s">
        <v>186</v>
      </c>
      <c r="AD350" s="56" t="s">
        <v>355</v>
      </c>
      <c r="AE350" s="59">
        <v>8.61</v>
      </c>
      <c r="AF350" s="35" t="s">
        <v>134</v>
      </c>
      <c r="AG350" s="59">
        <v>4.24</v>
      </c>
      <c r="AH350" s="59">
        <v>20.3</v>
      </c>
      <c r="AI350" s="59">
        <v>0.42</v>
      </c>
      <c r="AJ350" s="35">
        <v>98</v>
      </c>
    </row>
    <row r="351" spans="27:113" x14ac:dyDescent="0.2">
      <c r="AA351" s="32" t="s">
        <v>136</v>
      </c>
      <c r="AB351" s="35" t="s">
        <v>330</v>
      </c>
      <c r="AC351" s="103" t="s">
        <v>188</v>
      </c>
      <c r="AD351" s="56" t="s">
        <v>355</v>
      </c>
      <c r="AE351" s="59">
        <v>8.8699999999999992</v>
      </c>
      <c r="AF351" s="35" t="s">
        <v>134</v>
      </c>
      <c r="AG351" s="59">
        <v>4.24</v>
      </c>
      <c r="AH351" s="59">
        <v>20.3</v>
      </c>
      <c r="AI351" s="59">
        <v>0.44</v>
      </c>
      <c r="AJ351" s="35">
        <v>98</v>
      </c>
    </row>
    <row r="352" spans="27:113" x14ac:dyDescent="0.2">
      <c r="AA352" s="32" t="s">
        <v>136</v>
      </c>
      <c r="AB352" s="35" t="s">
        <v>330</v>
      </c>
      <c r="AC352" s="103" t="s">
        <v>256</v>
      </c>
      <c r="AD352" s="56" t="s">
        <v>355</v>
      </c>
      <c r="AE352" s="59">
        <v>4.2</v>
      </c>
      <c r="AF352" s="35" t="s">
        <v>134</v>
      </c>
      <c r="AG352" s="59">
        <v>5.0999999999999996</v>
      </c>
      <c r="AH352" s="59">
        <v>24</v>
      </c>
      <c r="AI352" s="59">
        <v>0.18</v>
      </c>
      <c r="AJ352" s="35">
        <v>98</v>
      </c>
    </row>
    <row r="353" spans="27:36" x14ac:dyDescent="0.2">
      <c r="AA353" s="32" t="s">
        <v>136</v>
      </c>
      <c r="AB353" s="35" t="s">
        <v>330</v>
      </c>
      <c r="AC353" s="103" t="s">
        <v>266</v>
      </c>
      <c r="AD353" s="56" t="s">
        <v>355</v>
      </c>
      <c r="AE353" s="59">
        <v>6.35</v>
      </c>
      <c r="AF353" s="35" t="s">
        <v>134</v>
      </c>
      <c r="AG353" s="59">
        <v>4.95</v>
      </c>
      <c r="AH353" s="59">
        <v>24</v>
      </c>
      <c r="AI353" s="59">
        <v>0.26</v>
      </c>
      <c r="AJ353" s="35">
        <v>98</v>
      </c>
    </row>
    <row r="354" spans="27:36" x14ac:dyDescent="0.2">
      <c r="AA354" s="32" t="s">
        <v>136</v>
      </c>
      <c r="AB354" s="35" t="s">
        <v>330</v>
      </c>
      <c r="AC354" s="103" t="s">
        <v>279</v>
      </c>
      <c r="AD354" s="56" t="s">
        <v>355</v>
      </c>
      <c r="AE354" s="59">
        <v>8.4</v>
      </c>
      <c r="AF354" s="35" t="s">
        <v>134</v>
      </c>
      <c r="AG354" s="59">
        <v>5.15</v>
      </c>
      <c r="AH354" s="59">
        <v>24</v>
      </c>
      <c r="AI354" s="59">
        <v>0.35</v>
      </c>
      <c r="AJ354" s="35">
        <v>98</v>
      </c>
    </row>
    <row r="355" spans="27:36" x14ac:dyDescent="0.2">
      <c r="AA355" s="32" t="s">
        <v>136</v>
      </c>
      <c r="AB355" s="35" t="s">
        <v>330</v>
      </c>
      <c r="AC355" s="103" t="s">
        <v>287</v>
      </c>
      <c r="AD355" s="56" t="s">
        <v>355</v>
      </c>
      <c r="AE355" s="59">
        <v>10</v>
      </c>
      <c r="AF355" s="35" t="s">
        <v>134</v>
      </c>
      <c r="AG355" s="59">
        <v>4.95</v>
      </c>
      <c r="AH355" s="59">
        <v>24</v>
      </c>
      <c r="AI355" s="59">
        <v>0.42</v>
      </c>
      <c r="AJ355" s="35">
        <v>98</v>
      </c>
    </row>
    <row r="356" spans="27:36" x14ac:dyDescent="0.2">
      <c r="AA356" s="32" t="s">
        <v>136</v>
      </c>
      <c r="AB356" s="35" t="s">
        <v>330</v>
      </c>
      <c r="AC356" s="103" t="s">
        <v>199</v>
      </c>
      <c r="AD356" s="56" t="s">
        <v>363</v>
      </c>
      <c r="AE356" s="59">
        <v>4.26</v>
      </c>
      <c r="AF356" s="35" t="s">
        <v>134</v>
      </c>
      <c r="AG356" s="59">
        <v>4.41</v>
      </c>
      <c r="AH356" s="59">
        <v>20.3</v>
      </c>
      <c r="AI356" s="59">
        <v>0.21</v>
      </c>
      <c r="AJ356" s="35">
        <v>98</v>
      </c>
    </row>
    <row r="357" spans="27:36" x14ac:dyDescent="0.2">
      <c r="AA357" s="32" t="s">
        <v>136</v>
      </c>
      <c r="AB357" s="35" t="s">
        <v>330</v>
      </c>
      <c r="AC357" s="103" t="s">
        <v>200</v>
      </c>
      <c r="AD357" s="56" t="s">
        <v>363</v>
      </c>
      <c r="AE357" s="59">
        <v>5.65</v>
      </c>
      <c r="AF357" s="35" t="s">
        <v>134</v>
      </c>
      <c r="AG357" s="59">
        <v>4.22</v>
      </c>
      <c r="AH357" s="59">
        <v>20.3</v>
      </c>
      <c r="AI357" s="59">
        <v>0.28000000000000003</v>
      </c>
      <c r="AJ357" s="35">
        <v>98</v>
      </c>
    </row>
    <row r="358" spans="27:36" x14ac:dyDescent="0.2">
      <c r="AA358" s="32" t="s">
        <v>136</v>
      </c>
      <c r="AB358" s="35" t="s">
        <v>330</v>
      </c>
      <c r="AC358" s="103" t="s">
        <v>201</v>
      </c>
      <c r="AD358" s="56" t="s">
        <v>363</v>
      </c>
      <c r="AE358" s="59">
        <v>8.0500000000000007</v>
      </c>
      <c r="AF358" s="35" t="s">
        <v>134</v>
      </c>
      <c r="AG358" s="59">
        <v>4.4800000000000004</v>
      </c>
      <c r="AH358" s="59">
        <v>20.3</v>
      </c>
      <c r="AI358" s="59">
        <v>0.4</v>
      </c>
      <c r="AJ358" s="35">
        <v>98</v>
      </c>
    </row>
    <row r="359" spans="27:36" x14ac:dyDescent="0.2">
      <c r="AA359" s="32" t="s">
        <v>136</v>
      </c>
      <c r="AB359" s="35" t="s">
        <v>330</v>
      </c>
      <c r="AC359" s="103" t="s">
        <v>182</v>
      </c>
      <c r="AD359" s="56" t="s">
        <v>363</v>
      </c>
      <c r="AE359" s="59">
        <v>4.26</v>
      </c>
      <c r="AF359" s="35" t="s">
        <v>134</v>
      </c>
      <c r="AG359" s="59">
        <v>4.41</v>
      </c>
      <c r="AH359" s="59">
        <v>20.3</v>
      </c>
      <c r="AI359" s="59">
        <v>0.21</v>
      </c>
      <c r="AJ359" s="35">
        <v>98</v>
      </c>
    </row>
    <row r="360" spans="27:36" x14ac:dyDescent="0.2">
      <c r="AA360" s="32" t="s">
        <v>136</v>
      </c>
      <c r="AB360" s="35" t="s">
        <v>330</v>
      </c>
      <c r="AC360" s="103" t="s">
        <v>197</v>
      </c>
      <c r="AD360" s="56" t="s">
        <v>363</v>
      </c>
      <c r="AE360" s="59">
        <v>5.65</v>
      </c>
      <c r="AF360" s="35" t="s">
        <v>134</v>
      </c>
      <c r="AG360" s="59">
        <v>4.22</v>
      </c>
      <c r="AH360" s="59">
        <v>20.3</v>
      </c>
      <c r="AI360" s="59">
        <v>0.28000000000000003</v>
      </c>
      <c r="AJ360" s="35">
        <v>98</v>
      </c>
    </row>
    <row r="361" spans="27:36" x14ac:dyDescent="0.2">
      <c r="AA361" s="32" t="s">
        <v>136</v>
      </c>
      <c r="AB361" s="35" t="s">
        <v>330</v>
      </c>
      <c r="AC361" s="103" t="s">
        <v>198</v>
      </c>
      <c r="AD361" s="56" t="s">
        <v>363</v>
      </c>
      <c r="AE361" s="59">
        <v>8.0500000000000007</v>
      </c>
      <c r="AF361" s="35" t="s">
        <v>134</v>
      </c>
      <c r="AG361" s="59">
        <v>4.4800000000000004</v>
      </c>
      <c r="AH361" s="59">
        <v>20.3</v>
      </c>
      <c r="AI361" s="59">
        <v>0.4</v>
      </c>
      <c r="AJ361" s="35">
        <v>98</v>
      </c>
    </row>
    <row r="362" spans="27:36" x14ac:dyDescent="0.2">
      <c r="AA362" s="32" t="s">
        <v>136</v>
      </c>
      <c r="AB362" s="35" t="s">
        <v>330</v>
      </c>
      <c r="AC362" s="103" t="s">
        <v>195</v>
      </c>
      <c r="AD362" s="56" t="s">
        <v>363</v>
      </c>
      <c r="AE362" s="59">
        <v>9.6999999999999993</v>
      </c>
      <c r="AF362" s="35" t="s">
        <v>134</v>
      </c>
      <c r="AG362" s="59">
        <v>4.24</v>
      </c>
      <c r="AH362" s="59">
        <v>20.3</v>
      </c>
      <c r="AI362" s="59">
        <v>0.48</v>
      </c>
      <c r="AJ362" s="35">
        <v>98</v>
      </c>
    </row>
    <row r="363" spans="27:36" x14ac:dyDescent="0.2">
      <c r="AA363" s="32" t="s">
        <v>136</v>
      </c>
      <c r="AB363" s="35" t="s">
        <v>330</v>
      </c>
      <c r="AC363" s="103" t="s">
        <v>24</v>
      </c>
      <c r="AD363" s="56" t="s">
        <v>363</v>
      </c>
      <c r="AE363" s="59">
        <v>9.6</v>
      </c>
      <c r="AF363" s="35" t="s">
        <v>134</v>
      </c>
      <c r="AG363" s="59">
        <v>4.2699999999999996</v>
      </c>
      <c r="AH363" s="59">
        <v>20.3</v>
      </c>
      <c r="AI363" s="59">
        <v>0.47</v>
      </c>
      <c r="AJ363" s="35">
        <v>98</v>
      </c>
    </row>
    <row r="364" spans="27:36" x14ac:dyDescent="0.2">
      <c r="AA364" s="32" t="s">
        <v>136</v>
      </c>
      <c r="AB364" s="35" t="s">
        <v>330</v>
      </c>
      <c r="AC364" s="103" t="s">
        <v>202</v>
      </c>
      <c r="AD364" s="56" t="s">
        <v>363</v>
      </c>
      <c r="AE364" s="59">
        <v>7.68</v>
      </c>
      <c r="AF364" s="35" t="s">
        <v>134</v>
      </c>
      <c r="AG364" s="59">
        <v>4.37</v>
      </c>
      <c r="AH364" s="59">
        <v>20.3</v>
      </c>
      <c r="AI364" s="59">
        <v>0.38</v>
      </c>
      <c r="AJ364" s="35">
        <v>98</v>
      </c>
    </row>
    <row r="365" spans="27:36" x14ac:dyDescent="0.2">
      <c r="AA365" s="32" t="s">
        <v>136</v>
      </c>
      <c r="AB365" s="35" t="s">
        <v>330</v>
      </c>
      <c r="AC365" s="103" t="s">
        <v>203</v>
      </c>
      <c r="AD365" s="56" t="s">
        <v>363</v>
      </c>
      <c r="AE365" s="59">
        <v>8.61</v>
      </c>
      <c r="AF365" s="35" t="s">
        <v>134</v>
      </c>
      <c r="AG365" s="59">
        <v>4.24</v>
      </c>
      <c r="AH365" s="59">
        <v>20.3</v>
      </c>
      <c r="AI365" s="59">
        <v>0.42</v>
      </c>
      <c r="AJ365" s="66">
        <v>98</v>
      </c>
    </row>
    <row r="366" spans="27:36" x14ac:dyDescent="0.2">
      <c r="AA366" s="32" t="s">
        <v>136</v>
      </c>
      <c r="AB366" s="35" t="s">
        <v>330</v>
      </c>
      <c r="AC366" s="103" t="s">
        <v>139</v>
      </c>
      <c r="AD366" s="56" t="s">
        <v>363</v>
      </c>
      <c r="AE366" s="59">
        <v>7.68</v>
      </c>
      <c r="AF366" s="35" t="s">
        <v>134</v>
      </c>
      <c r="AG366" s="59">
        <v>4.37</v>
      </c>
      <c r="AH366" s="59">
        <v>20.3</v>
      </c>
      <c r="AI366" s="59">
        <v>0.38</v>
      </c>
      <c r="AJ366" s="66">
        <v>98</v>
      </c>
    </row>
    <row r="367" spans="27:36" x14ac:dyDescent="0.2">
      <c r="AA367" s="32" t="s">
        <v>136</v>
      </c>
      <c r="AB367" s="35" t="s">
        <v>330</v>
      </c>
      <c r="AC367" s="103" t="s">
        <v>186</v>
      </c>
      <c r="AD367" s="56" t="s">
        <v>363</v>
      </c>
      <c r="AE367" s="59">
        <v>8.61</v>
      </c>
      <c r="AF367" s="35" t="s">
        <v>134</v>
      </c>
      <c r="AG367" s="59">
        <v>4.24</v>
      </c>
      <c r="AH367" s="59">
        <v>20.3</v>
      </c>
      <c r="AI367" s="59">
        <v>0.42</v>
      </c>
      <c r="AJ367" s="35">
        <v>98</v>
      </c>
    </row>
    <row r="368" spans="27:36" x14ac:dyDescent="0.2">
      <c r="AA368" s="32" t="s">
        <v>136</v>
      </c>
      <c r="AB368" s="35" t="s">
        <v>330</v>
      </c>
      <c r="AC368" s="103" t="s">
        <v>188</v>
      </c>
      <c r="AD368" s="56" t="s">
        <v>363</v>
      </c>
      <c r="AE368" s="59">
        <v>8.8699999999999992</v>
      </c>
      <c r="AF368" s="35" t="s">
        <v>134</v>
      </c>
      <c r="AG368" s="59">
        <v>4.24</v>
      </c>
      <c r="AH368" s="59">
        <v>20.3</v>
      </c>
      <c r="AI368" s="59">
        <v>0.44</v>
      </c>
      <c r="AJ368" s="35">
        <v>98</v>
      </c>
    </row>
    <row r="369" spans="27:36" x14ac:dyDescent="0.2">
      <c r="AA369" s="32" t="s">
        <v>136</v>
      </c>
      <c r="AB369" s="35" t="s">
        <v>330</v>
      </c>
      <c r="AC369" s="103" t="s">
        <v>256</v>
      </c>
      <c r="AD369" s="56" t="s">
        <v>363</v>
      </c>
      <c r="AE369" s="59">
        <v>4.2</v>
      </c>
      <c r="AF369" s="35" t="s">
        <v>134</v>
      </c>
      <c r="AG369" s="59">
        <v>5.0999999999999996</v>
      </c>
      <c r="AH369" s="59">
        <v>24</v>
      </c>
      <c r="AI369" s="59">
        <v>0.18</v>
      </c>
      <c r="AJ369" s="35">
        <v>98</v>
      </c>
    </row>
    <row r="370" spans="27:36" x14ac:dyDescent="0.2">
      <c r="AA370" s="32" t="s">
        <v>136</v>
      </c>
      <c r="AB370" s="35" t="s">
        <v>330</v>
      </c>
      <c r="AC370" s="103" t="s">
        <v>266</v>
      </c>
      <c r="AD370" s="56" t="s">
        <v>363</v>
      </c>
      <c r="AE370" s="59">
        <v>6.35</v>
      </c>
      <c r="AF370" s="35" t="s">
        <v>134</v>
      </c>
      <c r="AG370" s="59">
        <v>4.95</v>
      </c>
      <c r="AH370" s="59">
        <v>24</v>
      </c>
      <c r="AI370" s="59">
        <v>0.26</v>
      </c>
      <c r="AJ370" s="35">
        <v>98</v>
      </c>
    </row>
    <row r="371" spans="27:36" x14ac:dyDescent="0.2">
      <c r="AA371" s="32" t="s">
        <v>136</v>
      </c>
      <c r="AB371" s="35" t="s">
        <v>330</v>
      </c>
      <c r="AC371" s="103" t="s">
        <v>279</v>
      </c>
      <c r="AD371" s="56" t="s">
        <v>363</v>
      </c>
      <c r="AE371" s="59">
        <v>8.4</v>
      </c>
      <c r="AF371" s="35" t="s">
        <v>134</v>
      </c>
      <c r="AG371" s="59">
        <v>5.15</v>
      </c>
      <c r="AH371" s="59">
        <v>24</v>
      </c>
      <c r="AI371" s="59">
        <v>0.35</v>
      </c>
      <c r="AJ371" s="35">
        <v>98</v>
      </c>
    </row>
    <row r="372" spans="27:36" x14ac:dyDescent="0.2">
      <c r="AA372" s="32" t="s">
        <v>136</v>
      </c>
      <c r="AB372" s="35" t="s">
        <v>330</v>
      </c>
      <c r="AC372" s="103" t="s">
        <v>287</v>
      </c>
      <c r="AD372" s="56" t="s">
        <v>363</v>
      </c>
      <c r="AE372" s="59">
        <v>10</v>
      </c>
      <c r="AF372" s="35" t="s">
        <v>134</v>
      </c>
      <c r="AG372" s="59">
        <v>4.95</v>
      </c>
      <c r="AH372" s="59">
        <v>24</v>
      </c>
      <c r="AI372" s="59">
        <v>0.42</v>
      </c>
      <c r="AJ372" s="35">
        <v>98</v>
      </c>
    </row>
    <row r="373" spans="27:36" x14ac:dyDescent="0.2">
      <c r="AA373" s="32" t="s">
        <v>136</v>
      </c>
      <c r="AB373" s="35" t="s">
        <v>330</v>
      </c>
      <c r="AC373" s="103" t="s">
        <v>199</v>
      </c>
      <c r="AD373" s="56" t="s">
        <v>371</v>
      </c>
      <c r="AE373" s="59">
        <v>4.26</v>
      </c>
      <c r="AF373" s="35" t="s">
        <v>134</v>
      </c>
      <c r="AG373" s="59">
        <v>4.41</v>
      </c>
      <c r="AH373" s="59">
        <v>22.7</v>
      </c>
      <c r="AI373" s="59">
        <v>0.19</v>
      </c>
      <c r="AJ373" s="35">
        <v>98.1</v>
      </c>
    </row>
    <row r="374" spans="27:36" x14ac:dyDescent="0.2">
      <c r="AA374" s="32" t="s">
        <v>136</v>
      </c>
      <c r="AB374" s="35" t="s">
        <v>330</v>
      </c>
      <c r="AC374" s="103" t="s">
        <v>200</v>
      </c>
      <c r="AD374" s="56" t="s">
        <v>371</v>
      </c>
      <c r="AE374" s="59">
        <v>5.65</v>
      </c>
      <c r="AF374" s="35" t="s">
        <v>134</v>
      </c>
      <c r="AG374" s="59">
        <v>4.22</v>
      </c>
      <c r="AH374" s="59">
        <v>22.7</v>
      </c>
      <c r="AI374" s="59">
        <v>0.25</v>
      </c>
      <c r="AJ374" s="35">
        <v>98.1</v>
      </c>
    </row>
    <row r="375" spans="27:36" x14ac:dyDescent="0.2">
      <c r="AA375" s="32" t="s">
        <v>136</v>
      </c>
      <c r="AB375" s="35" t="s">
        <v>330</v>
      </c>
      <c r="AC375" s="103" t="s">
        <v>201</v>
      </c>
      <c r="AD375" s="56" t="s">
        <v>371</v>
      </c>
      <c r="AE375" s="59">
        <v>8.0500000000000007</v>
      </c>
      <c r="AF375" s="35" t="s">
        <v>134</v>
      </c>
      <c r="AG375" s="59">
        <v>4.4800000000000004</v>
      </c>
      <c r="AH375" s="59">
        <v>22.7</v>
      </c>
      <c r="AI375" s="59">
        <v>0.35</v>
      </c>
      <c r="AJ375" s="35">
        <v>98.1</v>
      </c>
    </row>
    <row r="376" spans="27:36" x14ac:dyDescent="0.2">
      <c r="AA376" s="32" t="s">
        <v>136</v>
      </c>
      <c r="AB376" s="35" t="s">
        <v>330</v>
      </c>
      <c r="AC376" s="103" t="s">
        <v>182</v>
      </c>
      <c r="AD376" s="56" t="s">
        <v>371</v>
      </c>
      <c r="AE376" s="59">
        <v>4.26</v>
      </c>
      <c r="AF376" s="35" t="s">
        <v>134</v>
      </c>
      <c r="AG376" s="59">
        <v>4.41</v>
      </c>
      <c r="AH376" s="59">
        <v>22.7</v>
      </c>
      <c r="AI376" s="59">
        <v>0.19</v>
      </c>
      <c r="AJ376" s="66">
        <v>98.1</v>
      </c>
    </row>
    <row r="377" spans="27:36" x14ac:dyDescent="0.2">
      <c r="AA377" s="32" t="s">
        <v>136</v>
      </c>
      <c r="AB377" s="35" t="s">
        <v>330</v>
      </c>
      <c r="AC377" s="103" t="s">
        <v>197</v>
      </c>
      <c r="AD377" s="56" t="s">
        <v>371</v>
      </c>
      <c r="AE377" s="59">
        <v>5.65</v>
      </c>
      <c r="AF377" s="35" t="s">
        <v>134</v>
      </c>
      <c r="AG377" s="59">
        <v>4.22</v>
      </c>
      <c r="AH377" s="59">
        <v>22.7</v>
      </c>
      <c r="AI377" s="59">
        <v>0.25</v>
      </c>
      <c r="AJ377" s="66">
        <v>98.1</v>
      </c>
    </row>
    <row r="378" spans="27:36" x14ac:dyDescent="0.2">
      <c r="AA378" s="32" t="s">
        <v>136</v>
      </c>
      <c r="AB378" s="50" t="s">
        <v>330</v>
      </c>
      <c r="AC378" s="98" t="s">
        <v>198</v>
      </c>
      <c r="AD378" s="58" t="s">
        <v>371</v>
      </c>
      <c r="AE378" s="59">
        <v>8.0500000000000007</v>
      </c>
      <c r="AF378" s="35" t="s">
        <v>134</v>
      </c>
      <c r="AG378" s="59">
        <v>4.4800000000000004</v>
      </c>
      <c r="AH378" s="59">
        <v>22.7</v>
      </c>
      <c r="AI378" s="59">
        <v>0.35</v>
      </c>
      <c r="AJ378" s="35">
        <v>98.1</v>
      </c>
    </row>
    <row r="379" spans="27:36" x14ac:dyDescent="0.2">
      <c r="AA379" s="32" t="s">
        <v>136</v>
      </c>
      <c r="AB379" s="50" t="s">
        <v>330</v>
      </c>
      <c r="AC379" s="98" t="s">
        <v>195</v>
      </c>
      <c r="AD379" s="58" t="s">
        <v>371</v>
      </c>
      <c r="AE379" s="59">
        <v>9.6999999999999993</v>
      </c>
      <c r="AF379" s="35" t="s">
        <v>134</v>
      </c>
      <c r="AG379" s="59">
        <v>4.24</v>
      </c>
      <c r="AH379" s="59">
        <v>22.7</v>
      </c>
      <c r="AI379" s="59">
        <v>0.43</v>
      </c>
      <c r="AJ379" s="35">
        <v>98.1</v>
      </c>
    </row>
    <row r="380" spans="27:36" x14ac:dyDescent="0.2">
      <c r="AA380" s="32" t="s">
        <v>136</v>
      </c>
      <c r="AB380" s="50" t="s">
        <v>330</v>
      </c>
      <c r="AC380" s="98" t="s">
        <v>24</v>
      </c>
      <c r="AD380" s="58" t="s">
        <v>371</v>
      </c>
      <c r="AE380" s="59">
        <v>9.6</v>
      </c>
      <c r="AF380" s="35" t="s">
        <v>134</v>
      </c>
      <c r="AG380" s="59">
        <v>4.2699999999999996</v>
      </c>
      <c r="AH380" s="59">
        <v>22.7</v>
      </c>
      <c r="AI380" s="59">
        <v>0.42</v>
      </c>
      <c r="AJ380" s="35">
        <v>98.1</v>
      </c>
    </row>
    <row r="381" spans="27:36" x14ac:dyDescent="0.2">
      <c r="AA381" s="32" t="s">
        <v>136</v>
      </c>
      <c r="AB381" s="50" t="s">
        <v>330</v>
      </c>
      <c r="AC381" s="98" t="s">
        <v>202</v>
      </c>
      <c r="AD381" s="58" t="s">
        <v>371</v>
      </c>
      <c r="AE381" s="59">
        <v>7.68</v>
      </c>
      <c r="AF381" s="35" t="s">
        <v>134</v>
      </c>
      <c r="AG381" s="59">
        <v>4.37</v>
      </c>
      <c r="AH381" s="59">
        <v>22.7</v>
      </c>
      <c r="AI381" s="59">
        <v>0.34</v>
      </c>
      <c r="AJ381" s="35">
        <v>98.1</v>
      </c>
    </row>
    <row r="382" spans="27:36" x14ac:dyDescent="0.2">
      <c r="AA382" s="32" t="s">
        <v>136</v>
      </c>
      <c r="AB382" s="50" t="s">
        <v>330</v>
      </c>
      <c r="AC382" s="98" t="s">
        <v>203</v>
      </c>
      <c r="AD382" s="58" t="s">
        <v>371</v>
      </c>
      <c r="AE382" s="59">
        <v>8.61</v>
      </c>
      <c r="AF382" s="35" t="s">
        <v>134</v>
      </c>
      <c r="AG382" s="59">
        <v>4.24</v>
      </c>
      <c r="AH382" s="59">
        <v>22.7</v>
      </c>
      <c r="AI382" s="59">
        <v>0.38</v>
      </c>
      <c r="AJ382" s="35">
        <v>98.1</v>
      </c>
    </row>
    <row r="383" spans="27:36" x14ac:dyDescent="0.2">
      <c r="AA383" s="32" t="s">
        <v>136</v>
      </c>
      <c r="AB383" s="50" t="s">
        <v>330</v>
      </c>
      <c r="AC383" s="98" t="s">
        <v>139</v>
      </c>
      <c r="AD383" s="58" t="s">
        <v>371</v>
      </c>
      <c r="AE383" s="59">
        <v>7.68</v>
      </c>
      <c r="AF383" s="35" t="s">
        <v>134</v>
      </c>
      <c r="AG383" s="59">
        <v>4.37</v>
      </c>
      <c r="AH383" s="59">
        <v>22.7</v>
      </c>
      <c r="AI383" s="59">
        <v>0.34</v>
      </c>
      <c r="AJ383" s="35">
        <v>98.1</v>
      </c>
    </row>
    <row r="384" spans="27:36" x14ac:dyDescent="0.2">
      <c r="AA384" s="32" t="s">
        <v>136</v>
      </c>
      <c r="AB384" s="50" t="s">
        <v>330</v>
      </c>
      <c r="AC384" s="98" t="s">
        <v>186</v>
      </c>
      <c r="AD384" s="58" t="s">
        <v>371</v>
      </c>
      <c r="AE384" s="59">
        <v>8.61</v>
      </c>
      <c r="AF384" s="35" t="s">
        <v>134</v>
      </c>
      <c r="AG384" s="59">
        <v>4.24</v>
      </c>
      <c r="AH384" s="59">
        <v>22.7</v>
      </c>
      <c r="AI384" s="59">
        <v>0.38</v>
      </c>
      <c r="AJ384" s="35">
        <v>98.1</v>
      </c>
    </row>
    <row r="385" spans="27:36" x14ac:dyDescent="0.2">
      <c r="AA385" s="32" t="s">
        <v>136</v>
      </c>
      <c r="AB385" s="50" t="s">
        <v>330</v>
      </c>
      <c r="AC385" s="98" t="s">
        <v>188</v>
      </c>
      <c r="AD385" s="58" t="s">
        <v>371</v>
      </c>
      <c r="AE385" s="59">
        <v>8.8699999999999992</v>
      </c>
      <c r="AF385" s="35" t="s">
        <v>134</v>
      </c>
      <c r="AG385" s="59">
        <v>4.24</v>
      </c>
      <c r="AH385" s="59">
        <v>22.7</v>
      </c>
      <c r="AI385" s="59">
        <v>0.39</v>
      </c>
      <c r="AJ385" s="35">
        <v>98.1</v>
      </c>
    </row>
    <row r="386" spans="27:36" x14ac:dyDescent="0.2">
      <c r="AA386" s="32" t="s">
        <v>136</v>
      </c>
      <c r="AB386" s="50" t="s">
        <v>330</v>
      </c>
      <c r="AC386" s="98" t="s">
        <v>199</v>
      </c>
      <c r="AD386" s="58" t="s">
        <v>377</v>
      </c>
      <c r="AE386" s="59">
        <v>4.26</v>
      </c>
      <c r="AF386" s="35" t="s">
        <v>134</v>
      </c>
      <c r="AG386" s="59">
        <v>4.41</v>
      </c>
      <c r="AH386" s="59">
        <v>22.8</v>
      </c>
      <c r="AI386" s="59">
        <v>0.19</v>
      </c>
      <c r="AJ386" s="35">
        <v>97.3</v>
      </c>
    </row>
    <row r="387" spans="27:36" x14ac:dyDescent="0.2">
      <c r="AA387" s="32" t="s">
        <v>136</v>
      </c>
      <c r="AB387" s="50" t="s">
        <v>330</v>
      </c>
      <c r="AC387" s="98" t="s">
        <v>200</v>
      </c>
      <c r="AD387" s="58" t="s">
        <v>377</v>
      </c>
      <c r="AE387" s="59">
        <v>5.65</v>
      </c>
      <c r="AF387" s="35" t="s">
        <v>134</v>
      </c>
      <c r="AG387" s="59">
        <v>4.22</v>
      </c>
      <c r="AH387" s="59">
        <v>22.8</v>
      </c>
      <c r="AI387" s="59">
        <v>0.25</v>
      </c>
      <c r="AJ387" s="35">
        <v>97.3</v>
      </c>
    </row>
    <row r="388" spans="27:36" x14ac:dyDescent="0.2">
      <c r="AA388" s="32" t="s">
        <v>136</v>
      </c>
      <c r="AB388" s="50" t="s">
        <v>330</v>
      </c>
      <c r="AC388" s="98" t="s">
        <v>201</v>
      </c>
      <c r="AD388" s="58" t="s">
        <v>377</v>
      </c>
      <c r="AE388" s="59">
        <v>8.0500000000000007</v>
      </c>
      <c r="AF388" s="35" t="s">
        <v>134</v>
      </c>
      <c r="AG388" s="59">
        <v>4.4800000000000004</v>
      </c>
      <c r="AH388" s="59">
        <v>22.8</v>
      </c>
      <c r="AI388" s="59">
        <v>0.35</v>
      </c>
      <c r="AJ388" s="35">
        <v>97.3</v>
      </c>
    </row>
    <row r="389" spans="27:36" x14ac:dyDescent="0.2">
      <c r="AA389" s="32" t="s">
        <v>136</v>
      </c>
      <c r="AB389" s="50" t="s">
        <v>330</v>
      </c>
      <c r="AC389" s="98" t="s">
        <v>182</v>
      </c>
      <c r="AD389" s="58" t="s">
        <v>377</v>
      </c>
      <c r="AE389" s="59">
        <v>4.26</v>
      </c>
      <c r="AF389" s="35" t="s">
        <v>134</v>
      </c>
      <c r="AG389" s="59">
        <v>4.41</v>
      </c>
      <c r="AH389" s="59">
        <v>22.8</v>
      </c>
      <c r="AI389" s="59">
        <v>0.19</v>
      </c>
      <c r="AJ389" s="35">
        <v>97.3</v>
      </c>
    </row>
    <row r="390" spans="27:36" x14ac:dyDescent="0.2">
      <c r="AA390" s="32" t="s">
        <v>136</v>
      </c>
      <c r="AB390" s="50" t="s">
        <v>330</v>
      </c>
      <c r="AC390" s="98" t="s">
        <v>197</v>
      </c>
      <c r="AD390" s="58" t="s">
        <v>377</v>
      </c>
      <c r="AE390" s="59">
        <v>5.65</v>
      </c>
      <c r="AF390" s="35" t="s">
        <v>134</v>
      </c>
      <c r="AG390" s="59">
        <v>4.22</v>
      </c>
      <c r="AH390" s="59">
        <v>22.8</v>
      </c>
      <c r="AI390" s="59">
        <v>0.25</v>
      </c>
      <c r="AJ390" s="35">
        <v>97.3</v>
      </c>
    </row>
    <row r="391" spans="27:36" x14ac:dyDescent="0.2">
      <c r="AA391" s="32" t="s">
        <v>136</v>
      </c>
      <c r="AB391" s="50" t="s">
        <v>330</v>
      </c>
      <c r="AC391" s="98" t="s">
        <v>198</v>
      </c>
      <c r="AD391" s="58" t="s">
        <v>377</v>
      </c>
      <c r="AE391" s="59">
        <v>8.0500000000000007</v>
      </c>
      <c r="AF391" s="35" t="s">
        <v>134</v>
      </c>
      <c r="AG391" s="59">
        <v>4.4800000000000004</v>
      </c>
      <c r="AH391" s="59">
        <v>22.8</v>
      </c>
      <c r="AI391" s="59">
        <v>0.35</v>
      </c>
      <c r="AJ391" s="35">
        <v>97.3</v>
      </c>
    </row>
    <row r="392" spans="27:36" x14ac:dyDescent="0.2">
      <c r="AA392" s="32" t="s">
        <v>136</v>
      </c>
      <c r="AB392" s="50" t="s">
        <v>330</v>
      </c>
      <c r="AC392" s="98" t="s">
        <v>195</v>
      </c>
      <c r="AD392" s="58" t="s">
        <v>377</v>
      </c>
      <c r="AE392" s="59">
        <v>9.6999999999999993</v>
      </c>
      <c r="AF392" s="35" t="s">
        <v>134</v>
      </c>
      <c r="AG392" s="59">
        <v>4.24</v>
      </c>
      <c r="AH392" s="59">
        <v>22.8</v>
      </c>
      <c r="AI392" s="59">
        <v>0.43</v>
      </c>
      <c r="AJ392" s="35">
        <v>97.3</v>
      </c>
    </row>
    <row r="393" spans="27:36" x14ac:dyDescent="0.2">
      <c r="AA393" s="32" t="s">
        <v>136</v>
      </c>
      <c r="AB393" s="50" t="s">
        <v>330</v>
      </c>
      <c r="AC393" s="98" t="s">
        <v>24</v>
      </c>
      <c r="AD393" s="58" t="s">
        <v>377</v>
      </c>
      <c r="AE393" s="59">
        <v>9.6</v>
      </c>
      <c r="AF393" s="35" t="s">
        <v>134</v>
      </c>
      <c r="AG393" s="59">
        <v>4.2699999999999996</v>
      </c>
      <c r="AH393" s="59">
        <v>22.8</v>
      </c>
      <c r="AI393" s="59">
        <v>0.42</v>
      </c>
      <c r="AJ393" s="35">
        <v>97.3</v>
      </c>
    </row>
    <row r="394" spans="27:36" x14ac:dyDescent="0.2">
      <c r="AA394" s="32" t="s">
        <v>136</v>
      </c>
      <c r="AB394" s="50" t="s">
        <v>330</v>
      </c>
      <c r="AC394" s="98" t="s">
        <v>202</v>
      </c>
      <c r="AD394" s="58" t="s">
        <v>377</v>
      </c>
      <c r="AE394" s="59">
        <v>7.68</v>
      </c>
      <c r="AF394" s="35" t="s">
        <v>134</v>
      </c>
      <c r="AG394" s="59">
        <v>4.37</v>
      </c>
      <c r="AH394" s="59">
        <v>22.8</v>
      </c>
      <c r="AI394" s="59">
        <v>0.34</v>
      </c>
      <c r="AJ394" s="35">
        <v>97.3</v>
      </c>
    </row>
    <row r="395" spans="27:36" x14ac:dyDescent="0.2">
      <c r="AA395" s="32" t="s">
        <v>136</v>
      </c>
      <c r="AB395" s="50" t="s">
        <v>330</v>
      </c>
      <c r="AC395" s="98" t="s">
        <v>203</v>
      </c>
      <c r="AD395" s="58" t="s">
        <v>377</v>
      </c>
      <c r="AE395" s="59">
        <v>8.61</v>
      </c>
      <c r="AF395" s="35" t="s">
        <v>134</v>
      </c>
      <c r="AG395" s="59">
        <v>4.24</v>
      </c>
      <c r="AH395" s="59">
        <v>22.8</v>
      </c>
      <c r="AI395" s="59">
        <v>0.38</v>
      </c>
      <c r="AJ395" s="35">
        <v>97.3</v>
      </c>
    </row>
    <row r="396" spans="27:36" x14ac:dyDescent="0.2">
      <c r="AA396" s="32" t="s">
        <v>136</v>
      </c>
      <c r="AB396" s="50" t="s">
        <v>330</v>
      </c>
      <c r="AC396" s="98" t="s">
        <v>139</v>
      </c>
      <c r="AD396" s="58" t="s">
        <v>377</v>
      </c>
      <c r="AE396" s="59">
        <v>7.68</v>
      </c>
      <c r="AF396" s="35" t="s">
        <v>134</v>
      </c>
      <c r="AG396" s="59">
        <v>4.37</v>
      </c>
      <c r="AH396" s="59">
        <v>22.8</v>
      </c>
      <c r="AI396" s="59">
        <v>0.34</v>
      </c>
      <c r="AJ396" s="35">
        <v>97.3</v>
      </c>
    </row>
    <row r="397" spans="27:36" x14ac:dyDescent="0.2">
      <c r="AA397" s="32" t="s">
        <v>136</v>
      </c>
      <c r="AB397" s="50" t="s">
        <v>330</v>
      </c>
      <c r="AC397" s="98" t="s">
        <v>186</v>
      </c>
      <c r="AD397" s="58" t="s">
        <v>377</v>
      </c>
      <c r="AE397" s="59">
        <v>8.61</v>
      </c>
      <c r="AF397" s="35" t="s">
        <v>134</v>
      </c>
      <c r="AG397" s="59">
        <v>4.24</v>
      </c>
      <c r="AH397" s="59">
        <v>22.8</v>
      </c>
      <c r="AI397" s="59">
        <v>0.38</v>
      </c>
      <c r="AJ397" s="35">
        <v>97.3</v>
      </c>
    </row>
    <row r="398" spans="27:36" x14ac:dyDescent="0.2">
      <c r="AA398" s="32" t="s">
        <v>136</v>
      </c>
      <c r="AB398" s="50" t="s">
        <v>330</v>
      </c>
      <c r="AC398" s="98" t="s">
        <v>188</v>
      </c>
      <c r="AD398" s="58" t="s">
        <v>377</v>
      </c>
      <c r="AE398" s="59">
        <v>8.8699999999999992</v>
      </c>
      <c r="AF398" s="35" t="s">
        <v>134</v>
      </c>
      <c r="AG398" s="59">
        <v>4.24</v>
      </c>
      <c r="AH398" s="59">
        <v>22.8</v>
      </c>
      <c r="AI398" s="59">
        <v>0.39</v>
      </c>
      <c r="AJ398" s="35">
        <v>97.3</v>
      </c>
    </row>
    <row r="399" spans="27:36" x14ac:dyDescent="0.2">
      <c r="AA399" s="32" t="s">
        <v>136</v>
      </c>
      <c r="AB399" s="50" t="s">
        <v>330</v>
      </c>
      <c r="AC399" s="98" t="s">
        <v>199</v>
      </c>
      <c r="AD399" s="58" t="s">
        <v>383</v>
      </c>
      <c r="AE399" s="59">
        <v>4.26</v>
      </c>
      <c r="AF399" s="35" t="s">
        <v>134</v>
      </c>
      <c r="AG399" s="59">
        <v>4.41</v>
      </c>
      <c r="AH399" s="59">
        <v>22.4</v>
      </c>
      <c r="AI399" s="59">
        <v>0.19</v>
      </c>
      <c r="AJ399" s="35">
        <v>97.5</v>
      </c>
    </row>
    <row r="400" spans="27:36" x14ac:dyDescent="0.2">
      <c r="AA400" s="32" t="s">
        <v>136</v>
      </c>
      <c r="AB400" s="50" t="s">
        <v>330</v>
      </c>
      <c r="AC400" s="98" t="s">
        <v>200</v>
      </c>
      <c r="AD400" s="58" t="s">
        <v>383</v>
      </c>
      <c r="AE400" s="59">
        <v>5.65</v>
      </c>
      <c r="AF400" s="35" t="s">
        <v>134</v>
      </c>
      <c r="AG400" s="59">
        <v>4.22</v>
      </c>
      <c r="AH400" s="59">
        <v>22.4</v>
      </c>
      <c r="AI400" s="59">
        <v>0.25</v>
      </c>
      <c r="AJ400" s="35">
        <v>97.5</v>
      </c>
    </row>
    <row r="401" spans="27:36" x14ac:dyDescent="0.2">
      <c r="AA401" s="32" t="s">
        <v>136</v>
      </c>
      <c r="AB401" s="50" t="s">
        <v>330</v>
      </c>
      <c r="AC401" s="98" t="s">
        <v>201</v>
      </c>
      <c r="AD401" s="58" t="s">
        <v>383</v>
      </c>
      <c r="AE401" s="59">
        <v>8.0500000000000007</v>
      </c>
      <c r="AF401" s="35" t="s">
        <v>134</v>
      </c>
      <c r="AG401" s="59">
        <v>4.4800000000000004</v>
      </c>
      <c r="AH401" s="59">
        <v>22.4</v>
      </c>
      <c r="AI401" s="59">
        <v>0.36</v>
      </c>
      <c r="AJ401" s="35">
        <v>97.5</v>
      </c>
    </row>
    <row r="402" spans="27:36" x14ac:dyDescent="0.2">
      <c r="AA402" s="32" t="s">
        <v>136</v>
      </c>
      <c r="AB402" s="50" t="s">
        <v>330</v>
      </c>
      <c r="AC402" s="98" t="s">
        <v>182</v>
      </c>
      <c r="AD402" s="58" t="s">
        <v>383</v>
      </c>
      <c r="AE402" s="59">
        <v>4.26</v>
      </c>
      <c r="AF402" s="35" t="s">
        <v>134</v>
      </c>
      <c r="AG402" s="59">
        <v>4.41</v>
      </c>
      <c r="AH402" s="59">
        <v>22.4</v>
      </c>
      <c r="AI402" s="59">
        <v>0.19</v>
      </c>
      <c r="AJ402" s="35">
        <v>97.5</v>
      </c>
    </row>
    <row r="403" spans="27:36" x14ac:dyDescent="0.2">
      <c r="AA403" s="32" t="s">
        <v>136</v>
      </c>
      <c r="AB403" s="50" t="s">
        <v>330</v>
      </c>
      <c r="AC403" s="98" t="s">
        <v>197</v>
      </c>
      <c r="AD403" s="58" t="s">
        <v>383</v>
      </c>
      <c r="AE403" s="59">
        <v>5.65</v>
      </c>
      <c r="AF403" s="35" t="s">
        <v>134</v>
      </c>
      <c r="AG403" s="59">
        <v>4.22</v>
      </c>
      <c r="AH403" s="59">
        <v>22.4</v>
      </c>
      <c r="AI403" s="59">
        <v>0.25</v>
      </c>
      <c r="AJ403" s="35">
        <v>97.5</v>
      </c>
    </row>
    <row r="404" spans="27:36" x14ac:dyDescent="0.2">
      <c r="AA404" s="32" t="s">
        <v>136</v>
      </c>
      <c r="AB404" s="50" t="s">
        <v>330</v>
      </c>
      <c r="AC404" s="98" t="s">
        <v>198</v>
      </c>
      <c r="AD404" s="58" t="s">
        <v>383</v>
      </c>
      <c r="AE404" s="59">
        <v>8.0500000000000007</v>
      </c>
      <c r="AF404" s="35" t="s">
        <v>134</v>
      </c>
      <c r="AG404" s="59">
        <v>4.4800000000000004</v>
      </c>
      <c r="AH404" s="59">
        <v>22.4</v>
      </c>
      <c r="AI404" s="59">
        <v>0.36</v>
      </c>
      <c r="AJ404" s="35">
        <v>97.5</v>
      </c>
    </row>
    <row r="405" spans="27:36" x14ac:dyDescent="0.2">
      <c r="AA405" s="32" t="s">
        <v>136</v>
      </c>
      <c r="AB405" s="50" t="s">
        <v>330</v>
      </c>
      <c r="AC405" s="98" t="s">
        <v>195</v>
      </c>
      <c r="AD405" s="58" t="s">
        <v>383</v>
      </c>
      <c r="AE405" s="59">
        <v>9.6999999999999993</v>
      </c>
      <c r="AF405" s="35" t="s">
        <v>134</v>
      </c>
      <c r="AG405" s="59">
        <v>4.24</v>
      </c>
      <c r="AH405" s="59">
        <v>22.4</v>
      </c>
      <c r="AI405" s="59">
        <v>0.43</v>
      </c>
      <c r="AJ405" s="35">
        <v>97.5</v>
      </c>
    </row>
    <row r="406" spans="27:36" x14ac:dyDescent="0.2">
      <c r="AA406" s="32" t="s">
        <v>136</v>
      </c>
      <c r="AB406" s="50" t="s">
        <v>330</v>
      </c>
      <c r="AC406" s="98" t="s">
        <v>24</v>
      </c>
      <c r="AD406" s="58" t="s">
        <v>383</v>
      </c>
      <c r="AE406" s="59">
        <v>9.6</v>
      </c>
      <c r="AF406" s="35" t="s">
        <v>134</v>
      </c>
      <c r="AG406" s="59">
        <v>4.2699999999999996</v>
      </c>
      <c r="AH406" s="59">
        <v>22.4</v>
      </c>
      <c r="AI406" s="59">
        <v>0.43</v>
      </c>
      <c r="AJ406" s="35">
        <v>97.5</v>
      </c>
    </row>
    <row r="407" spans="27:36" x14ac:dyDescent="0.2">
      <c r="AA407" s="32" t="s">
        <v>136</v>
      </c>
      <c r="AB407" s="50" t="s">
        <v>330</v>
      </c>
      <c r="AC407" s="98" t="s">
        <v>202</v>
      </c>
      <c r="AD407" s="58" t="s">
        <v>383</v>
      </c>
      <c r="AE407" s="59">
        <v>7.68</v>
      </c>
      <c r="AF407" s="35" t="s">
        <v>134</v>
      </c>
      <c r="AG407" s="59">
        <v>4.37</v>
      </c>
      <c r="AH407" s="59">
        <v>22.4</v>
      </c>
      <c r="AI407" s="59">
        <v>0.34</v>
      </c>
      <c r="AJ407" s="35">
        <v>97.5</v>
      </c>
    </row>
    <row r="408" spans="27:36" x14ac:dyDescent="0.2">
      <c r="AA408" s="32" t="s">
        <v>136</v>
      </c>
      <c r="AB408" s="50" t="s">
        <v>330</v>
      </c>
      <c r="AC408" s="98" t="s">
        <v>203</v>
      </c>
      <c r="AD408" s="58" t="s">
        <v>383</v>
      </c>
      <c r="AE408" s="59">
        <v>8.61</v>
      </c>
      <c r="AF408" s="35" t="s">
        <v>134</v>
      </c>
      <c r="AG408" s="59">
        <v>4.24</v>
      </c>
      <c r="AH408" s="59">
        <v>22.4</v>
      </c>
      <c r="AI408" s="59">
        <v>0.38</v>
      </c>
      <c r="AJ408" s="35">
        <v>97.5</v>
      </c>
    </row>
    <row r="409" spans="27:36" x14ac:dyDescent="0.2">
      <c r="AA409" s="32" t="s">
        <v>136</v>
      </c>
      <c r="AB409" s="50" t="s">
        <v>330</v>
      </c>
      <c r="AC409" s="98" t="s">
        <v>139</v>
      </c>
      <c r="AD409" s="58" t="s">
        <v>383</v>
      </c>
      <c r="AE409" s="59">
        <v>7.68</v>
      </c>
      <c r="AF409" s="35" t="s">
        <v>134</v>
      </c>
      <c r="AG409" s="59">
        <v>4.37</v>
      </c>
      <c r="AH409" s="59">
        <v>22.4</v>
      </c>
      <c r="AI409" s="59">
        <v>0.34</v>
      </c>
      <c r="AJ409" s="35">
        <v>97.5</v>
      </c>
    </row>
    <row r="410" spans="27:36" x14ac:dyDescent="0.2">
      <c r="AA410" s="32" t="s">
        <v>136</v>
      </c>
      <c r="AB410" s="50" t="s">
        <v>330</v>
      </c>
      <c r="AC410" s="98" t="s">
        <v>186</v>
      </c>
      <c r="AD410" s="58" t="s">
        <v>383</v>
      </c>
      <c r="AE410" s="59">
        <v>8.61</v>
      </c>
      <c r="AF410" s="35" t="s">
        <v>134</v>
      </c>
      <c r="AG410" s="59">
        <v>4.24</v>
      </c>
      <c r="AH410" s="59">
        <v>22.4</v>
      </c>
      <c r="AI410" s="59">
        <v>0.38</v>
      </c>
      <c r="AJ410" s="35">
        <v>97.5</v>
      </c>
    </row>
    <row r="411" spans="27:36" x14ac:dyDescent="0.2">
      <c r="AA411" s="32" t="s">
        <v>136</v>
      </c>
      <c r="AB411" s="50" t="s">
        <v>330</v>
      </c>
      <c r="AC411" s="98" t="s">
        <v>188</v>
      </c>
      <c r="AD411" s="58" t="s">
        <v>383</v>
      </c>
      <c r="AE411" s="59">
        <v>8.8699999999999992</v>
      </c>
      <c r="AF411" s="35" t="s">
        <v>134</v>
      </c>
      <c r="AG411" s="59">
        <v>4.24</v>
      </c>
      <c r="AH411" s="59">
        <v>22.4</v>
      </c>
      <c r="AI411" s="59">
        <v>0.4</v>
      </c>
      <c r="AJ411" s="35">
        <v>97.5</v>
      </c>
    </row>
    <row r="412" spans="27:36" x14ac:dyDescent="0.2">
      <c r="AA412" s="32" t="s">
        <v>136</v>
      </c>
      <c r="AB412" s="50" t="s">
        <v>330</v>
      </c>
      <c r="AC412" s="98" t="s">
        <v>199</v>
      </c>
      <c r="AD412" s="58" t="s">
        <v>389</v>
      </c>
      <c r="AE412" s="59">
        <v>4.26</v>
      </c>
      <c r="AF412" s="35" t="s">
        <v>134</v>
      </c>
      <c r="AG412" s="59">
        <v>4.41</v>
      </c>
      <c r="AH412" s="59">
        <v>22.4</v>
      </c>
      <c r="AI412" s="59">
        <v>0.19</v>
      </c>
      <c r="AJ412" s="35">
        <v>97.5</v>
      </c>
    </row>
    <row r="413" spans="27:36" x14ac:dyDescent="0.2">
      <c r="AA413" s="32" t="s">
        <v>136</v>
      </c>
      <c r="AB413" s="50" t="s">
        <v>330</v>
      </c>
      <c r="AC413" s="98" t="s">
        <v>200</v>
      </c>
      <c r="AD413" s="58" t="s">
        <v>389</v>
      </c>
      <c r="AE413" s="59">
        <v>5.65</v>
      </c>
      <c r="AF413" s="35" t="s">
        <v>134</v>
      </c>
      <c r="AG413" s="59">
        <v>4.22</v>
      </c>
      <c r="AH413" s="59">
        <v>22.4</v>
      </c>
      <c r="AI413" s="59">
        <v>0.25</v>
      </c>
      <c r="AJ413" s="35">
        <v>97.5</v>
      </c>
    </row>
    <row r="414" spans="27:36" x14ac:dyDescent="0.2">
      <c r="AA414" s="32" t="s">
        <v>136</v>
      </c>
      <c r="AB414" s="50" t="s">
        <v>330</v>
      </c>
      <c r="AC414" s="98" t="s">
        <v>201</v>
      </c>
      <c r="AD414" s="58" t="s">
        <v>389</v>
      </c>
      <c r="AE414" s="59">
        <v>8.0500000000000007</v>
      </c>
      <c r="AF414" s="35" t="s">
        <v>134</v>
      </c>
      <c r="AG414" s="59">
        <v>4.4800000000000004</v>
      </c>
      <c r="AH414" s="59">
        <v>22.4</v>
      </c>
      <c r="AI414" s="59">
        <v>0.36</v>
      </c>
      <c r="AJ414" s="35">
        <v>97.5</v>
      </c>
    </row>
    <row r="415" spans="27:36" x14ac:dyDescent="0.2">
      <c r="AA415" s="32" t="s">
        <v>136</v>
      </c>
      <c r="AB415" s="50" t="s">
        <v>330</v>
      </c>
      <c r="AC415" s="98" t="s">
        <v>182</v>
      </c>
      <c r="AD415" s="58" t="s">
        <v>389</v>
      </c>
      <c r="AE415" s="59">
        <v>4.26</v>
      </c>
      <c r="AF415" s="35" t="s">
        <v>134</v>
      </c>
      <c r="AG415" s="59">
        <v>4.41</v>
      </c>
      <c r="AH415" s="59">
        <v>22.4</v>
      </c>
      <c r="AI415" s="59">
        <v>0.19</v>
      </c>
      <c r="AJ415" s="35">
        <v>97.5</v>
      </c>
    </row>
    <row r="416" spans="27:36" x14ac:dyDescent="0.2">
      <c r="AA416" s="32" t="s">
        <v>136</v>
      </c>
      <c r="AB416" s="50" t="s">
        <v>330</v>
      </c>
      <c r="AC416" s="98" t="s">
        <v>197</v>
      </c>
      <c r="AD416" s="58" t="s">
        <v>389</v>
      </c>
      <c r="AE416" s="59">
        <v>5.65</v>
      </c>
      <c r="AF416" s="35" t="s">
        <v>134</v>
      </c>
      <c r="AG416" s="59">
        <v>4.22</v>
      </c>
      <c r="AH416" s="59">
        <v>22.4</v>
      </c>
      <c r="AI416" s="59">
        <v>0.25</v>
      </c>
      <c r="AJ416" s="35">
        <v>97.5</v>
      </c>
    </row>
    <row r="417" spans="27:36" x14ac:dyDescent="0.2">
      <c r="AA417" s="32" t="s">
        <v>136</v>
      </c>
      <c r="AB417" s="50" t="s">
        <v>330</v>
      </c>
      <c r="AC417" s="98" t="s">
        <v>198</v>
      </c>
      <c r="AD417" s="58" t="s">
        <v>389</v>
      </c>
      <c r="AE417" s="59">
        <v>8.0500000000000007</v>
      </c>
      <c r="AF417" s="35" t="s">
        <v>134</v>
      </c>
      <c r="AG417" s="59">
        <v>4.4800000000000004</v>
      </c>
      <c r="AH417" s="59">
        <v>22.4</v>
      </c>
      <c r="AI417" s="59">
        <v>0.36</v>
      </c>
      <c r="AJ417" s="35">
        <v>97.5</v>
      </c>
    </row>
    <row r="418" spans="27:36" x14ac:dyDescent="0.2">
      <c r="AA418" s="32" t="s">
        <v>136</v>
      </c>
      <c r="AB418" s="50" t="s">
        <v>330</v>
      </c>
      <c r="AC418" s="98" t="s">
        <v>195</v>
      </c>
      <c r="AD418" s="58" t="s">
        <v>389</v>
      </c>
      <c r="AE418" s="59">
        <v>9.6999999999999993</v>
      </c>
      <c r="AF418" s="35" t="s">
        <v>134</v>
      </c>
      <c r="AG418" s="59">
        <v>4.24</v>
      </c>
      <c r="AH418" s="59">
        <v>22.4</v>
      </c>
      <c r="AI418" s="59">
        <v>0.43</v>
      </c>
      <c r="AJ418" s="35">
        <v>97.5</v>
      </c>
    </row>
    <row r="419" spans="27:36" x14ac:dyDescent="0.2">
      <c r="AA419" s="32" t="s">
        <v>136</v>
      </c>
      <c r="AB419" s="50" t="s">
        <v>330</v>
      </c>
      <c r="AC419" s="98" t="s">
        <v>24</v>
      </c>
      <c r="AD419" s="58" t="s">
        <v>389</v>
      </c>
      <c r="AE419" s="59">
        <v>9.6</v>
      </c>
      <c r="AF419" s="35" t="s">
        <v>134</v>
      </c>
      <c r="AG419" s="59">
        <v>4.2699999999999996</v>
      </c>
      <c r="AH419" s="59">
        <v>22.4</v>
      </c>
      <c r="AI419" s="59">
        <v>0.43</v>
      </c>
      <c r="AJ419" s="35">
        <v>97.5</v>
      </c>
    </row>
    <row r="420" spans="27:36" x14ac:dyDescent="0.2">
      <c r="AA420" s="32" t="s">
        <v>136</v>
      </c>
      <c r="AB420" s="50" t="s">
        <v>330</v>
      </c>
      <c r="AC420" s="98" t="s">
        <v>202</v>
      </c>
      <c r="AD420" s="58" t="s">
        <v>389</v>
      </c>
      <c r="AE420" s="59">
        <v>7.68</v>
      </c>
      <c r="AF420" s="35" t="s">
        <v>134</v>
      </c>
      <c r="AG420" s="59">
        <v>4.37</v>
      </c>
      <c r="AH420" s="59">
        <v>22.4</v>
      </c>
      <c r="AI420" s="59">
        <v>0.34</v>
      </c>
      <c r="AJ420" s="35">
        <v>97.5</v>
      </c>
    </row>
    <row r="421" spans="27:36" x14ac:dyDescent="0.2">
      <c r="AA421" s="32" t="s">
        <v>136</v>
      </c>
      <c r="AB421" s="50" t="s">
        <v>330</v>
      </c>
      <c r="AC421" s="98" t="s">
        <v>203</v>
      </c>
      <c r="AD421" s="58" t="s">
        <v>389</v>
      </c>
      <c r="AE421" s="59">
        <v>8.61</v>
      </c>
      <c r="AF421" s="35" t="s">
        <v>134</v>
      </c>
      <c r="AG421" s="59">
        <v>4.24</v>
      </c>
      <c r="AH421" s="59">
        <v>22.4</v>
      </c>
      <c r="AI421" s="59">
        <v>0.38</v>
      </c>
      <c r="AJ421" s="35">
        <v>97.5</v>
      </c>
    </row>
    <row r="422" spans="27:36" x14ac:dyDescent="0.2">
      <c r="AA422" s="32" t="s">
        <v>136</v>
      </c>
      <c r="AB422" s="50" t="s">
        <v>330</v>
      </c>
      <c r="AC422" s="98" t="s">
        <v>139</v>
      </c>
      <c r="AD422" s="58" t="s">
        <v>389</v>
      </c>
      <c r="AE422" s="59">
        <v>7.68</v>
      </c>
      <c r="AF422" s="35" t="s">
        <v>134</v>
      </c>
      <c r="AG422" s="59">
        <v>4.37</v>
      </c>
      <c r="AH422" s="59">
        <v>22.4</v>
      </c>
      <c r="AI422" s="59">
        <v>0.34</v>
      </c>
      <c r="AJ422" s="35">
        <v>97.5</v>
      </c>
    </row>
    <row r="423" spans="27:36" x14ac:dyDescent="0.2">
      <c r="AA423" s="32" t="s">
        <v>136</v>
      </c>
      <c r="AB423" s="50" t="s">
        <v>330</v>
      </c>
      <c r="AC423" s="98" t="s">
        <v>186</v>
      </c>
      <c r="AD423" s="32" t="s">
        <v>389</v>
      </c>
      <c r="AE423" s="59">
        <v>8.61</v>
      </c>
      <c r="AF423" s="35" t="s">
        <v>134</v>
      </c>
      <c r="AG423" s="59">
        <v>4.24</v>
      </c>
      <c r="AH423" s="59">
        <v>22.4</v>
      </c>
      <c r="AI423" s="59">
        <v>0.38</v>
      </c>
      <c r="AJ423" s="35">
        <v>97.5</v>
      </c>
    </row>
    <row r="424" spans="27:36" x14ac:dyDescent="0.2">
      <c r="AA424" s="32" t="s">
        <v>136</v>
      </c>
      <c r="AB424" s="50" t="s">
        <v>330</v>
      </c>
      <c r="AC424" s="98" t="s">
        <v>188</v>
      </c>
      <c r="AD424" s="32" t="s">
        <v>389</v>
      </c>
      <c r="AE424" s="59">
        <v>8.8699999999999992</v>
      </c>
      <c r="AF424" s="35" t="s">
        <v>134</v>
      </c>
      <c r="AG424" s="59">
        <v>4.24</v>
      </c>
      <c r="AH424" s="59">
        <v>22.4</v>
      </c>
      <c r="AI424" s="59">
        <v>0.4</v>
      </c>
      <c r="AJ424" s="35">
        <v>97.5</v>
      </c>
    </row>
    <row r="425" spans="27:36" x14ac:dyDescent="0.2">
      <c r="AA425" s="32" t="s">
        <v>136</v>
      </c>
      <c r="AB425" s="50" t="s">
        <v>330</v>
      </c>
      <c r="AC425" s="98" t="s">
        <v>199</v>
      </c>
      <c r="AD425" s="32" t="s">
        <v>394</v>
      </c>
      <c r="AE425" s="59">
        <v>4.26</v>
      </c>
      <c r="AF425" s="35" t="s">
        <v>134</v>
      </c>
      <c r="AG425" s="59">
        <v>4.41</v>
      </c>
      <c r="AH425" s="59">
        <v>22.4</v>
      </c>
      <c r="AI425" s="59">
        <v>0.19</v>
      </c>
      <c r="AJ425" s="35">
        <v>97.5</v>
      </c>
    </row>
    <row r="426" spans="27:36" x14ac:dyDescent="0.2">
      <c r="AA426" s="32" t="s">
        <v>136</v>
      </c>
      <c r="AB426" s="50" t="s">
        <v>330</v>
      </c>
      <c r="AC426" s="98" t="s">
        <v>200</v>
      </c>
      <c r="AD426" s="32" t="s">
        <v>394</v>
      </c>
      <c r="AE426" s="59">
        <v>5.65</v>
      </c>
      <c r="AF426" s="35" t="s">
        <v>134</v>
      </c>
      <c r="AG426" s="59">
        <v>4.22</v>
      </c>
      <c r="AH426" s="59">
        <v>22.4</v>
      </c>
      <c r="AI426" s="59">
        <v>0.25</v>
      </c>
      <c r="AJ426" s="35">
        <v>97.5</v>
      </c>
    </row>
    <row r="427" spans="27:36" x14ac:dyDescent="0.2">
      <c r="AA427" s="32" t="s">
        <v>136</v>
      </c>
      <c r="AB427" s="50" t="s">
        <v>330</v>
      </c>
      <c r="AC427" s="98" t="s">
        <v>201</v>
      </c>
      <c r="AD427" s="32" t="s">
        <v>394</v>
      </c>
      <c r="AE427" s="59">
        <v>8.0500000000000007</v>
      </c>
      <c r="AF427" s="35" t="s">
        <v>134</v>
      </c>
      <c r="AG427" s="59">
        <v>4.4800000000000004</v>
      </c>
      <c r="AH427" s="59">
        <v>22.4</v>
      </c>
      <c r="AI427" s="59">
        <v>0.36</v>
      </c>
      <c r="AJ427" s="35">
        <v>97.5</v>
      </c>
    </row>
    <row r="428" spans="27:36" x14ac:dyDescent="0.2">
      <c r="AA428" s="32" t="s">
        <v>136</v>
      </c>
      <c r="AB428" s="50" t="s">
        <v>330</v>
      </c>
      <c r="AC428" s="98" t="s">
        <v>182</v>
      </c>
      <c r="AD428" s="32" t="s">
        <v>394</v>
      </c>
      <c r="AE428" s="59">
        <v>4.26</v>
      </c>
      <c r="AF428" s="35" t="s">
        <v>134</v>
      </c>
      <c r="AG428" s="59">
        <v>4.41</v>
      </c>
      <c r="AH428" s="59">
        <v>22.4</v>
      </c>
      <c r="AI428" s="59">
        <v>0.19</v>
      </c>
      <c r="AJ428" s="35">
        <v>97.5</v>
      </c>
    </row>
    <row r="429" spans="27:36" x14ac:dyDescent="0.2">
      <c r="AA429" s="32" t="s">
        <v>136</v>
      </c>
      <c r="AB429" s="50" t="s">
        <v>330</v>
      </c>
      <c r="AC429" s="98" t="s">
        <v>197</v>
      </c>
      <c r="AD429" s="32" t="s">
        <v>394</v>
      </c>
      <c r="AE429" s="59">
        <v>5.65</v>
      </c>
      <c r="AF429" s="35" t="s">
        <v>134</v>
      </c>
      <c r="AG429" s="59">
        <v>4.22</v>
      </c>
      <c r="AH429" s="59">
        <v>22.4</v>
      </c>
      <c r="AI429" s="59">
        <v>0.25</v>
      </c>
      <c r="AJ429" s="35">
        <v>97.5</v>
      </c>
    </row>
    <row r="430" spans="27:36" x14ac:dyDescent="0.2">
      <c r="AA430" s="32" t="s">
        <v>136</v>
      </c>
      <c r="AB430" s="50" t="s">
        <v>330</v>
      </c>
      <c r="AC430" s="98" t="s">
        <v>198</v>
      </c>
      <c r="AD430" s="32" t="s">
        <v>394</v>
      </c>
      <c r="AE430" s="59">
        <v>8.0500000000000007</v>
      </c>
      <c r="AF430" s="35" t="s">
        <v>134</v>
      </c>
      <c r="AG430" s="59">
        <v>4.4800000000000004</v>
      </c>
      <c r="AH430" s="59">
        <v>22.4</v>
      </c>
      <c r="AI430" s="59">
        <v>0.36</v>
      </c>
      <c r="AJ430" s="35">
        <v>97.5</v>
      </c>
    </row>
    <row r="431" spans="27:36" x14ac:dyDescent="0.2">
      <c r="AA431" s="32" t="s">
        <v>136</v>
      </c>
      <c r="AB431" s="50" t="s">
        <v>330</v>
      </c>
      <c r="AC431" s="98" t="s">
        <v>195</v>
      </c>
      <c r="AD431" s="32" t="s">
        <v>394</v>
      </c>
      <c r="AE431" s="59">
        <v>9.6999999999999993</v>
      </c>
      <c r="AF431" s="35" t="s">
        <v>134</v>
      </c>
      <c r="AG431" s="59">
        <v>4.24</v>
      </c>
      <c r="AH431" s="59">
        <v>22.4</v>
      </c>
      <c r="AI431" s="59">
        <v>0.43</v>
      </c>
      <c r="AJ431" s="35">
        <v>97.5</v>
      </c>
    </row>
    <row r="432" spans="27:36" x14ac:dyDescent="0.2">
      <c r="AA432" s="32" t="s">
        <v>136</v>
      </c>
      <c r="AB432" s="50" t="s">
        <v>330</v>
      </c>
      <c r="AC432" s="98" t="s">
        <v>24</v>
      </c>
      <c r="AD432" s="32" t="s">
        <v>394</v>
      </c>
      <c r="AE432" s="59">
        <v>9.6</v>
      </c>
      <c r="AF432" s="35" t="s">
        <v>134</v>
      </c>
      <c r="AG432" s="59">
        <v>4.2699999999999996</v>
      </c>
      <c r="AH432" s="59">
        <v>22.4</v>
      </c>
      <c r="AI432" s="59">
        <v>0.43</v>
      </c>
      <c r="AJ432" s="35">
        <v>97.5</v>
      </c>
    </row>
    <row r="433" spans="27:36" x14ac:dyDescent="0.2">
      <c r="AA433" s="32" t="s">
        <v>136</v>
      </c>
      <c r="AB433" s="50" t="s">
        <v>330</v>
      </c>
      <c r="AC433" s="98" t="s">
        <v>202</v>
      </c>
      <c r="AD433" s="32" t="s">
        <v>394</v>
      </c>
      <c r="AE433" s="59">
        <v>7.68</v>
      </c>
      <c r="AF433" s="35" t="s">
        <v>134</v>
      </c>
      <c r="AG433" s="59">
        <v>4.37</v>
      </c>
      <c r="AH433" s="59">
        <v>22.4</v>
      </c>
      <c r="AI433" s="59">
        <v>0.34</v>
      </c>
      <c r="AJ433" s="35">
        <v>97.5</v>
      </c>
    </row>
    <row r="434" spans="27:36" x14ac:dyDescent="0.2">
      <c r="AA434" s="32" t="s">
        <v>136</v>
      </c>
      <c r="AB434" s="50" t="s">
        <v>330</v>
      </c>
      <c r="AC434" s="98" t="s">
        <v>203</v>
      </c>
      <c r="AD434" s="32" t="s">
        <v>394</v>
      </c>
      <c r="AE434" s="59">
        <v>8.61</v>
      </c>
      <c r="AF434" s="35" t="s">
        <v>134</v>
      </c>
      <c r="AG434" s="59">
        <v>4.24</v>
      </c>
      <c r="AH434" s="59">
        <v>22.4</v>
      </c>
      <c r="AI434" s="59">
        <v>0.38</v>
      </c>
      <c r="AJ434" s="35">
        <v>97.5</v>
      </c>
    </row>
    <row r="435" spans="27:36" x14ac:dyDescent="0.2">
      <c r="AA435" s="32" t="s">
        <v>136</v>
      </c>
      <c r="AB435" s="50" t="s">
        <v>330</v>
      </c>
      <c r="AC435" s="98" t="s">
        <v>139</v>
      </c>
      <c r="AD435" s="32" t="s">
        <v>394</v>
      </c>
      <c r="AE435" s="59">
        <v>7.68</v>
      </c>
      <c r="AF435" s="35" t="s">
        <v>134</v>
      </c>
      <c r="AG435" s="59">
        <v>4.37</v>
      </c>
      <c r="AH435" s="59">
        <v>22.4</v>
      </c>
      <c r="AI435" s="59">
        <v>0.34</v>
      </c>
      <c r="AJ435" s="35">
        <v>97.5</v>
      </c>
    </row>
    <row r="436" spans="27:36" x14ac:dyDescent="0.2">
      <c r="AA436" s="32" t="s">
        <v>136</v>
      </c>
      <c r="AB436" s="50" t="s">
        <v>330</v>
      </c>
      <c r="AC436" s="98" t="s">
        <v>186</v>
      </c>
      <c r="AD436" s="32" t="s">
        <v>394</v>
      </c>
      <c r="AE436" s="59">
        <v>8.61</v>
      </c>
      <c r="AF436" s="35" t="s">
        <v>134</v>
      </c>
      <c r="AG436" s="59">
        <v>4.24</v>
      </c>
      <c r="AH436" s="59">
        <v>22.4</v>
      </c>
      <c r="AI436" s="59">
        <v>0.38</v>
      </c>
      <c r="AJ436" s="35">
        <v>97.5</v>
      </c>
    </row>
    <row r="437" spans="27:36" x14ac:dyDescent="0.2">
      <c r="AA437" s="32" t="s">
        <v>136</v>
      </c>
      <c r="AB437" s="50" t="s">
        <v>330</v>
      </c>
      <c r="AC437" s="98" t="s">
        <v>188</v>
      </c>
      <c r="AD437" s="32" t="s">
        <v>394</v>
      </c>
      <c r="AE437" s="59">
        <v>8.8699999999999992</v>
      </c>
      <c r="AF437" s="35" t="s">
        <v>134</v>
      </c>
      <c r="AG437" s="59">
        <v>4.24</v>
      </c>
      <c r="AH437" s="59">
        <v>22.4</v>
      </c>
      <c r="AI437" s="59">
        <v>0.4</v>
      </c>
      <c r="AJ437" s="35">
        <v>97.5</v>
      </c>
    </row>
    <row r="438" spans="27:36" x14ac:dyDescent="0.2">
      <c r="AA438" s="32" t="s">
        <v>136</v>
      </c>
      <c r="AB438" s="50" t="s">
        <v>330</v>
      </c>
      <c r="AC438" s="98" t="s">
        <v>199</v>
      </c>
      <c r="AD438" s="32" t="s">
        <v>399</v>
      </c>
      <c r="AE438" s="59">
        <v>4.26</v>
      </c>
      <c r="AF438" s="35" t="s">
        <v>134</v>
      </c>
      <c r="AG438" s="59">
        <v>4.41</v>
      </c>
      <c r="AH438" s="59">
        <v>22.4</v>
      </c>
      <c r="AI438" s="59">
        <v>0.19</v>
      </c>
      <c r="AJ438" s="35">
        <v>97.5</v>
      </c>
    </row>
    <row r="439" spans="27:36" x14ac:dyDescent="0.2">
      <c r="AA439" s="32" t="s">
        <v>136</v>
      </c>
      <c r="AB439" s="50" t="s">
        <v>330</v>
      </c>
      <c r="AC439" s="98" t="s">
        <v>200</v>
      </c>
      <c r="AD439" s="32" t="s">
        <v>399</v>
      </c>
      <c r="AE439" s="59">
        <v>5.65</v>
      </c>
      <c r="AF439" s="35" t="s">
        <v>134</v>
      </c>
      <c r="AG439" s="59">
        <v>4.22</v>
      </c>
      <c r="AH439" s="59">
        <v>22.4</v>
      </c>
      <c r="AI439" s="59">
        <v>0.25</v>
      </c>
      <c r="AJ439" s="35">
        <v>97.5</v>
      </c>
    </row>
    <row r="440" spans="27:36" x14ac:dyDescent="0.2">
      <c r="AA440" s="32" t="s">
        <v>136</v>
      </c>
      <c r="AB440" s="50" t="s">
        <v>330</v>
      </c>
      <c r="AC440" s="98" t="s">
        <v>201</v>
      </c>
      <c r="AD440" s="32" t="s">
        <v>399</v>
      </c>
      <c r="AE440" s="59">
        <v>8.0500000000000007</v>
      </c>
      <c r="AF440" s="35" t="s">
        <v>134</v>
      </c>
      <c r="AG440" s="59">
        <v>4.4800000000000004</v>
      </c>
      <c r="AH440" s="59">
        <v>22.4</v>
      </c>
      <c r="AI440" s="59">
        <v>0.36</v>
      </c>
      <c r="AJ440" s="35">
        <v>97.5</v>
      </c>
    </row>
    <row r="441" spans="27:36" x14ac:dyDescent="0.2">
      <c r="AA441" s="32" t="s">
        <v>136</v>
      </c>
      <c r="AB441" s="50" t="s">
        <v>330</v>
      </c>
      <c r="AC441" s="98" t="s">
        <v>182</v>
      </c>
      <c r="AD441" s="32" t="s">
        <v>399</v>
      </c>
      <c r="AE441" s="59">
        <v>4.26</v>
      </c>
      <c r="AF441" s="35" t="s">
        <v>134</v>
      </c>
      <c r="AG441" s="59">
        <v>4.41</v>
      </c>
      <c r="AH441" s="59">
        <v>22.4</v>
      </c>
      <c r="AI441" s="59">
        <v>0.19</v>
      </c>
      <c r="AJ441" s="35">
        <v>97.5</v>
      </c>
    </row>
    <row r="442" spans="27:36" x14ac:dyDescent="0.2">
      <c r="AA442" s="32" t="s">
        <v>136</v>
      </c>
      <c r="AB442" s="50" t="s">
        <v>330</v>
      </c>
      <c r="AC442" s="98" t="s">
        <v>197</v>
      </c>
      <c r="AD442" s="32" t="s">
        <v>399</v>
      </c>
      <c r="AE442" s="59">
        <v>5.65</v>
      </c>
      <c r="AF442" s="35" t="s">
        <v>134</v>
      </c>
      <c r="AG442" s="59">
        <v>4.22</v>
      </c>
      <c r="AH442" s="59">
        <v>22.4</v>
      </c>
      <c r="AI442" s="59">
        <v>0.25</v>
      </c>
      <c r="AJ442" s="35">
        <v>97.5</v>
      </c>
    </row>
    <row r="443" spans="27:36" x14ac:dyDescent="0.2">
      <c r="AA443" s="32" t="s">
        <v>136</v>
      </c>
      <c r="AB443" s="50" t="s">
        <v>330</v>
      </c>
      <c r="AC443" s="98" t="s">
        <v>198</v>
      </c>
      <c r="AD443" s="32" t="s">
        <v>399</v>
      </c>
      <c r="AE443" s="59">
        <v>8.0500000000000007</v>
      </c>
      <c r="AF443" s="35" t="s">
        <v>134</v>
      </c>
      <c r="AG443" s="59">
        <v>4.4800000000000004</v>
      </c>
      <c r="AH443" s="59">
        <v>22.4</v>
      </c>
      <c r="AI443" s="59">
        <v>0.36</v>
      </c>
      <c r="AJ443" s="35">
        <v>97.5</v>
      </c>
    </row>
    <row r="444" spans="27:36" x14ac:dyDescent="0.2">
      <c r="AA444" s="32" t="s">
        <v>136</v>
      </c>
      <c r="AB444" s="50" t="s">
        <v>330</v>
      </c>
      <c r="AC444" s="98" t="s">
        <v>195</v>
      </c>
      <c r="AD444" s="32" t="s">
        <v>399</v>
      </c>
      <c r="AE444" s="59">
        <v>9.6999999999999993</v>
      </c>
      <c r="AF444" s="35" t="s">
        <v>134</v>
      </c>
      <c r="AG444" s="59">
        <v>4.24</v>
      </c>
      <c r="AH444" s="59">
        <v>22.4</v>
      </c>
      <c r="AI444" s="59">
        <v>0.43</v>
      </c>
      <c r="AJ444" s="35">
        <v>97.5</v>
      </c>
    </row>
    <row r="445" spans="27:36" x14ac:dyDescent="0.2">
      <c r="AA445" s="32" t="s">
        <v>136</v>
      </c>
      <c r="AB445" s="50" t="s">
        <v>330</v>
      </c>
      <c r="AC445" s="98" t="s">
        <v>24</v>
      </c>
      <c r="AD445" s="32" t="s">
        <v>399</v>
      </c>
      <c r="AE445" s="59">
        <v>9.6</v>
      </c>
      <c r="AF445" s="35" t="s">
        <v>134</v>
      </c>
      <c r="AG445" s="59">
        <v>4.2699999999999996</v>
      </c>
      <c r="AH445" s="59">
        <v>22.4</v>
      </c>
      <c r="AI445" s="59">
        <v>0.43</v>
      </c>
      <c r="AJ445" s="35">
        <v>97.5</v>
      </c>
    </row>
    <row r="446" spans="27:36" x14ac:dyDescent="0.2">
      <c r="AA446" s="32" t="s">
        <v>136</v>
      </c>
      <c r="AB446" s="50" t="s">
        <v>330</v>
      </c>
      <c r="AC446" s="98" t="s">
        <v>202</v>
      </c>
      <c r="AD446" s="32" t="s">
        <v>399</v>
      </c>
      <c r="AE446" s="59">
        <v>7.68</v>
      </c>
      <c r="AF446" s="35" t="s">
        <v>134</v>
      </c>
      <c r="AG446" s="59">
        <v>4.37</v>
      </c>
      <c r="AH446" s="59">
        <v>22.4</v>
      </c>
      <c r="AI446" s="59">
        <v>0.34</v>
      </c>
      <c r="AJ446" s="35">
        <v>97.5</v>
      </c>
    </row>
    <row r="447" spans="27:36" x14ac:dyDescent="0.2">
      <c r="AA447" s="32" t="s">
        <v>136</v>
      </c>
      <c r="AB447" s="50" t="s">
        <v>330</v>
      </c>
      <c r="AC447" s="98" t="s">
        <v>203</v>
      </c>
      <c r="AD447" s="32" t="s">
        <v>399</v>
      </c>
      <c r="AE447" s="59">
        <v>8.61</v>
      </c>
      <c r="AF447" s="35" t="s">
        <v>134</v>
      </c>
      <c r="AG447" s="59">
        <v>4.24</v>
      </c>
      <c r="AH447" s="59">
        <v>22.4</v>
      </c>
      <c r="AI447" s="59">
        <v>0.38</v>
      </c>
      <c r="AJ447" s="35">
        <v>97.5</v>
      </c>
    </row>
    <row r="448" spans="27:36" x14ac:dyDescent="0.2">
      <c r="AA448" s="32" t="s">
        <v>136</v>
      </c>
      <c r="AB448" s="50" t="s">
        <v>330</v>
      </c>
      <c r="AC448" s="98" t="s">
        <v>139</v>
      </c>
      <c r="AD448" s="32" t="s">
        <v>399</v>
      </c>
      <c r="AE448" s="59">
        <v>7.68</v>
      </c>
      <c r="AF448" s="35" t="s">
        <v>134</v>
      </c>
      <c r="AG448" s="59">
        <v>4.37</v>
      </c>
      <c r="AH448" s="59">
        <v>22.4</v>
      </c>
      <c r="AI448" s="59">
        <v>0.34</v>
      </c>
      <c r="AJ448" s="35">
        <v>97.5</v>
      </c>
    </row>
    <row r="449" spans="27:36" x14ac:dyDescent="0.2">
      <c r="AA449" s="32" t="s">
        <v>136</v>
      </c>
      <c r="AB449" s="50" t="s">
        <v>330</v>
      </c>
      <c r="AC449" s="98" t="s">
        <v>186</v>
      </c>
      <c r="AD449" s="32" t="s">
        <v>399</v>
      </c>
      <c r="AE449" s="59">
        <v>8.61</v>
      </c>
      <c r="AF449" s="35" t="s">
        <v>134</v>
      </c>
      <c r="AG449" s="59">
        <v>4.24</v>
      </c>
      <c r="AH449" s="59">
        <v>22.4</v>
      </c>
      <c r="AI449" s="59">
        <v>0.38</v>
      </c>
      <c r="AJ449" s="35">
        <v>97.5</v>
      </c>
    </row>
    <row r="450" spans="27:36" x14ac:dyDescent="0.2">
      <c r="AA450" s="32" t="s">
        <v>136</v>
      </c>
      <c r="AB450" s="50" t="s">
        <v>330</v>
      </c>
      <c r="AC450" s="98" t="s">
        <v>188</v>
      </c>
      <c r="AD450" s="32" t="s">
        <v>399</v>
      </c>
      <c r="AE450" s="59">
        <v>8.8699999999999992</v>
      </c>
      <c r="AF450" s="35" t="s">
        <v>134</v>
      </c>
      <c r="AG450" s="59">
        <v>4.24</v>
      </c>
      <c r="AH450" s="59">
        <v>22.4</v>
      </c>
      <c r="AI450" s="59">
        <v>0.4</v>
      </c>
      <c r="AJ450" s="35">
        <v>97.5</v>
      </c>
    </row>
    <row r="451" spans="27:36" x14ac:dyDescent="0.2">
      <c r="AA451" s="32" t="s">
        <v>136</v>
      </c>
      <c r="AB451" s="50" t="s">
        <v>330</v>
      </c>
      <c r="AC451" s="98" t="s">
        <v>199</v>
      </c>
      <c r="AD451" s="32" t="s">
        <v>403</v>
      </c>
      <c r="AE451" s="59">
        <v>4.26</v>
      </c>
      <c r="AF451" s="35" t="s">
        <v>134</v>
      </c>
      <c r="AG451" s="59">
        <v>4.41</v>
      </c>
      <c r="AH451" s="59">
        <v>22.4</v>
      </c>
      <c r="AI451" s="59">
        <v>0.19</v>
      </c>
      <c r="AJ451" s="35">
        <v>97.5</v>
      </c>
    </row>
    <row r="452" spans="27:36" x14ac:dyDescent="0.2">
      <c r="AA452" s="32" t="s">
        <v>136</v>
      </c>
      <c r="AB452" s="50" t="s">
        <v>330</v>
      </c>
      <c r="AC452" s="98" t="s">
        <v>200</v>
      </c>
      <c r="AD452" s="32" t="s">
        <v>403</v>
      </c>
      <c r="AE452" s="59">
        <v>5.65</v>
      </c>
      <c r="AF452" s="35" t="s">
        <v>134</v>
      </c>
      <c r="AG452" s="59">
        <v>4.22</v>
      </c>
      <c r="AH452" s="59">
        <v>22.4</v>
      </c>
      <c r="AI452" s="59">
        <v>0.25</v>
      </c>
      <c r="AJ452" s="35">
        <v>97.5</v>
      </c>
    </row>
    <row r="453" spans="27:36" x14ac:dyDescent="0.2">
      <c r="AA453" s="32" t="s">
        <v>136</v>
      </c>
      <c r="AB453" s="50" t="s">
        <v>330</v>
      </c>
      <c r="AC453" s="98" t="s">
        <v>201</v>
      </c>
      <c r="AD453" s="32" t="s">
        <v>403</v>
      </c>
      <c r="AE453" s="59">
        <v>8.0500000000000007</v>
      </c>
      <c r="AF453" s="35" t="s">
        <v>134</v>
      </c>
      <c r="AG453" s="59">
        <v>4.4800000000000004</v>
      </c>
      <c r="AH453" s="59">
        <v>22.4</v>
      </c>
      <c r="AI453" s="59">
        <v>0.36</v>
      </c>
      <c r="AJ453" s="35">
        <v>97.5</v>
      </c>
    </row>
    <row r="454" spans="27:36" x14ac:dyDescent="0.2">
      <c r="AA454" s="32" t="s">
        <v>136</v>
      </c>
      <c r="AB454" s="50" t="s">
        <v>330</v>
      </c>
      <c r="AC454" s="98" t="s">
        <v>182</v>
      </c>
      <c r="AD454" s="32" t="s">
        <v>403</v>
      </c>
      <c r="AE454" s="59">
        <v>4.26</v>
      </c>
      <c r="AF454" s="35" t="s">
        <v>134</v>
      </c>
      <c r="AG454" s="59">
        <v>4.41</v>
      </c>
      <c r="AH454" s="59">
        <v>22.4</v>
      </c>
      <c r="AI454" s="59">
        <v>0.19</v>
      </c>
      <c r="AJ454" s="35">
        <v>97.5</v>
      </c>
    </row>
    <row r="455" spans="27:36" x14ac:dyDescent="0.2">
      <c r="AA455" s="32" t="s">
        <v>136</v>
      </c>
      <c r="AB455" s="50" t="s">
        <v>330</v>
      </c>
      <c r="AC455" s="98" t="s">
        <v>197</v>
      </c>
      <c r="AD455" s="32" t="s">
        <v>403</v>
      </c>
      <c r="AE455" s="59">
        <v>5.65</v>
      </c>
      <c r="AF455" s="35" t="s">
        <v>134</v>
      </c>
      <c r="AG455" s="59">
        <v>4.22</v>
      </c>
      <c r="AH455" s="59">
        <v>22.4</v>
      </c>
      <c r="AI455" s="59">
        <v>0.25</v>
      </c>
      <c r="AJ455" s="35">
        <v>97.5</v>
      </c>
    </row>
    <row r="456" spans="27:36" x14ac:dyDescent="0.2">
      <c r="AA456" s="32" t="s">
        <v>136</v>
      </c>
      <c r="AB456" s="50" t="s">
        <v>330</v>
      </c>
      <c r="AC456" s="98" t="s">
        <v>198</v>
      </c>
      <c r="AD456" s="32" t="s">
        <v>403</v>
      </c>
      <c r="AE456" s="59">
        <v>8.0500000000000007</v>
      </c>
      <c r="AF456" s="35" t="s">
        <v>134</v>
      </c>
      <c r="AG456" s="59">
        <v>4.4800000000000004</v>
      </c>
      <c r="AH456" s="59">
        <v>22.4</v>
      </c>
      <c r="AI456" s="59">
        <v>0.36</v>
      </c>
      <c r="AJ456" s="35">
        <v>97.5</v>
      </c>
    </row>
    <row r="457" spans="27:36" x14ac:dyDescent="0.2">
      <c r="AA457" s="32" t="s">
        <v>136</v>
      </c>
      <c r="AB457" s="50" t="s">
        <v>330</v>
      </c>
      <c r="AC457" s="98" t="s">
        <v>195</v>
      </c>
      <c r="AD457" s="32" t="s">
        <v>403</v>
      </c>
      <c r="AE457" s="59">
        <v>9.6999999999999993</v>
      </c>
      <c r="AF457" s="35" t="s">
        <v>134</v>
      </c>
      <c r="AG457" s="59">
        <v>4.24</v>
      </c>
      <c r="AH457" s="59">
        <v>22.4</v>
      </c>
      <c r="AI457" s="59">
        <v>0.43</v>
      </c>
      <c r="AJ457" s="35">
        <v>97.5</v>
      </c>
    </row>
    <row r="458" spans="27:36" x14ac:dyDescent="0.2">
      <c r="AA458" s="32" t="s">
        <v>136</v>
      </c>
      <c r="AB458" s="50" t="s">
        <v>330</v>
      </c>
      <c r="AC458" s="98" t="s">
        <v>24</v>
      </c>
      <c r="AD458" s="32" t="s">
        <v>403</v>
      </c>
      <c r="AE458" s="59">
        <v>9.6</v>
      </c>
      <c r="AF458" s="35" t="s">
        <v>134</v>
      </c>
      <c r="AG458" s="59">
        <v>4.2699999999999996</v>
      </c>
      <c r="AH458" s="59">
        <v>22.4</v>
      </c>
      <c r="AI458" s="59">
        <v>0.43</v>
      </c>
      <c r="AJ458" s="35">
        <v>97.5</v>
      </c>
    </row>
    <row r="459" spans="27:36" x14ac:dyDescent="0.2">
      <c r="AA459" s="32" t="s">
        <v>136</v>
      </c>
      <c r="AB459" s="50" t="s">
        <v>330</v>
      </c>
      <c r="AC459" s="98" t="s">
        <v>202</v>
      </c>
      <c r="AD459" s="32" t="s">
        <v>403</v>
      </c>
      <c r="AE459" s="59">
        <v>7.68</v>
      </c>
      <c r="AF459" s="35" t="s">
        <v>134</v>
      </c>
      <c r="AG459" s="59">
        <v>4.37</v>
      </c>
      <c r="AH459" s="59">
        <v>22.4</v>
      </c>
      <c r="AI459" s="59">
        <v>0.34</v>
      </c>
      <c r="AJ459" s="35">
        <v>97.5</v>
      </c>
    </row>
    <row r="460" spans="27:36" x14ac:dyDescent="0.2">
      <c r="AA460" s="32" t="s">
        <v>136</v>
      </c>
      <c r="AB460" s="50" t="s">
        <v>330</v>
      </c>
      <c r="AC460" s="98" t="s">
        <v>203</v>
      </c>
      <c r="AD460" s="32" t="s">
        <v>403</v>
      </c>
      <c r="AE460" s="59">
        <v>8.61</v>
      </c>
      <c r="AF460" s="35" t="s">
        <v>134</v>
      </c>
      <c r="AG460" s="59">
        <v>4.24</v>
      </c>
      <c r="AH460" s="59">
        <v>22.4</v>
      </c>
      <c r="AI460" s="59">
        <v>0.38</v>
      </c>
      <c r="AJ460" s="35">
        <v>97.5</v>
      </c>
    </row>
    <row r="461" spans="27:36" x14ac:dyDescent="0.2">
      <c r="AA461" s="32" t="s">
        <v>136</v>
      </c>
      <c r="AB461" s="50" t="s">
        <v>330</v>
      </c>
      <c r="AC461" s="98" t="s">
        <v>139</v>
      </c>
      <c r="AD461" s="32" t="s">
        <v>403</v>
      </c>
      <c r="AE461" s="59">
        <v>7.68</v>
      </c>
      <c r="AF461" s="35" t="s">
        <v>134</v>
      </c>
      <c r="AG461" s="59">
        <v>4.37</v>
      </c>
      <c r="AH461" s="59">
        <v>22.4</v>
      </c>
      <c r="AI461" s="59">
        <v>0.34</v>
      </c>
      <c r="AJ461" s="35">
        <v>97.5</v>
      </c>
    </row>
    <row r="462" spans="27:36" x14ac:dyDescent="0.2">
      <c r="AA462" s="32" t="s">
        <v>136</v>
      </c>
      <c r="AB462" s="50" t="s">
        <v>330</v>
      </c>
      <c r="AC462" s="98" t="s">
        <v>186</v>
      </c>
      <c r="AD462" s="32" t="s">
        <v>403</v>
      </c>
      <c r="AE462" s="59">
        <v>8.61</v>
      </c>
      <c r="AF462" s="35" t="s">
        <v>134</v>
      </c>
      <c r="AG462" s="59">
        <v>4.24</v>
      </c>
      <c r="AH462" s="59">
        <v>22.4</v>
      </c>
      <c r="AI462" s="59">
        <v>0.38</v>
      </c>
      <c r="AJ462" s="35">
        <v>97.5</v>
      </c>
    </row>
    <row r="463" spans="27:36" x14ac:dyDescent="0.2">
      <c r="AA463" s="32" t="s">
        <v>136</v>
      </c>
      <c r="AB463" s="50" t="s">
        <v>330</v>
      </c>
      <c r="AC463" s="98" t="s">
        <v>188</v>
      </c>
      <c r="AD463" s="32" t="s">
        <v>403</v>
      </c>
      <c r="AE463" s="59">
        <v>8.8699999999999992</v>
      </c>
      <c r="AF463" s="35" t="s">
        <v>134</v>
      </c>
      <c r="AG463" s="59">
        <v>4.24</v>
      </c>
      <c r="AH463" s="59">
        <v>22.4</v>
      </c>
      <c r="AI463" s="59">
        <v>0.4</v>
      </c>
      <c r="AJ463" s="35">
        <v>97.5</v>
      </c>
    </row>
    <row r="464" spans="27:36" x14ac:dyDescent="0.2">
      <c r="AA464" s="32" t="s">
        <v>136</v>
      </c>
      <c r="AB464" s="50" t="s">
        <v>330</v>
      </c>
      <c r="AC464" s="98" t="s">
        <v>199</v>
      </c>
      <c r="AD464" s="32" t="s">
        <v>408</v>
      </c>
      <c r="AE464" s="59">
        <v>4.26</v>
      </c>
      <c r="AF464" s="35" t="s">
        <v>134</v>
      </c>
      <c r="AG464" s="59">
        <v>4.41</v>
      </c>
      <c r="AH464" s="59">
        <v>22.4</v>
      </c>
      <c r="AI464" s="59">
        <v>0.19</v>
      </c>
      <c r="AJ464" s="35">
        <v>97.5</v>
      </c>
    </row>
    <row r="465" spans="27:36" x14ac:dyDescent="0.2">
      <c r="AA465" s="32" t="s">
        <v>136</v>
      </c>
      <c r="AB465" s="50" t="s">
        <v>330</v>
      </c>
      <c r="AC465" s="98" t="s">
        <v>200</v>
      </c>
      <c r="AD465" s="32" t="s">
        <v>408</v>
      </c>
      <c r="AE465" s="59">
        <v>5.65</v>
      </c>
      <c r="AF465" s="35" t="s">
        <v>134</v>
      </c>
      <c r="AG465" s="59">
        <v>4.22</v>
      </c>
      <c r="AH465" s="59">
        <v>22.4</v>
      </c>
      <c r="AI465" s="59">
        <v>0.25</v>
      </c>
      <c r="AJ465" s="35">
        <v>97.5</v>
      </c>
    </row>
    <row r="466" spans="27:36" x14ac:dyDescent="0.2">
      <c r="AA466" s="32" t="s">
        <v>136</v>
      </c>
      <c r="AB466" s="50" t="s">
        <v>330</v>
      </c>
      <c r="AC466" s="98" t="s">
        <v>201</v>
      </c>
      <c r="AD466" s="32" t="s">
        <v>408</v>
      </c>
      <c r="AE466" s="59">
        <v>8.0500000000000007</v>
      </c>
      <c r="AF466" s="35" t="s">
        <v>134</v>
      </c>
      <c r="AG466" s="59">
        <v>4.4800000000000004</v>
      </c>
      <c r="AH466" s="59">
        <v>22.4</v>
      </c>
      <c r="AI466" s="59">
        <v>0.36</v>
      </c>
      <c r="AJ466" s="35">
        <v>97.5</v>
      </c>
    </row>
    <row r="467" spans="27:36" x14ac:dyDescent="0.2">
      <c r="AA467" s="32" t="s">
        <v>136</v>
      </c>
      <c r="AB467" s="50" t="s">
        <v>330</v>
      </c>
      <c r="AC467" s="98" t="s">
        <v>182</v>
      </c>
      <c r="AD467" s="32" t="s">
        <v>408</v>
      </c>
      <c r="AE467" s="59">
        <v>4.26</v>
      </c>
      <c r="AF467" s="35" t="s">
        <v>134</v>
      </c>
      <c r="AG467" s="59">
        <v>4.41</v>
      </c>
      <c r="AH467" s="59">
        <v>22.4</v>
      </c>
      <c r="AI467" s="59">
        <v>0.19</v>
      </c>
      <c r="AJ467" s="35">
        <v>97.5</v>
      </c>
    </row>
    <row r="468" spans="27:36" x14ac:dyDescent="0.2">
      <c r="AA468" s="32" t="s">
        <v>136</v>
      </c>
      <c r="AB468" s="50" t="s">
        <v>330</v>
      </c>
      <c r="AC468" s="98" t="s">
        <v>197</v>
      </c>
      <c r="AD468" s="32" t="s">
        <v>408</v>
      </c>
      <c r="AE468" s="59">
        <v>5.65</v>
      </c>
      <c r="AF468" s="35" t="s">
        <v>134</v>
      </c>
      <c r="AG468" s="59">
        <v>4.22</v>
      </c>
      <c r="AH468" s="59">
        <v>22.4</v>
      </c>
      <c r="AI468" s="59">
        <v>0.25</v>
      </c>
      <c r="AJ468" s="35">
        <v>97.5</v>
      </c>
    </row>
    <row r="469" spans="27:36" x14ac:dyDescent="0.2">
      <c r="AA469" s="32" t="s">
        <v>136</v>
      </c>
      <c r="AB469" s="50" t="s">
        <v>330</v>
      </c>
      <c r="AC469" s="98" t="s">
        <v>198</v>
      </c>
      <c r="AD469" s="32" t="s">
        <v>408</v>
      </c>
      <c r="AE469" s="59">
        <v>8.0500000000000007</v>
      </c>
      <c r="AF469" s="35" t="s">
        <v>134</v>
      </c>
      <c r="AG469" s="59">
        <v>4.4800000000000004</v>
      </c>
      <c r="AH469" s="59">
        <v>22.4</v>
      </c>
      <c r="AI469" s="59">
        <v>0.36</v>
      </c>
      <c r="AJ469" s="35">
        <v>97.5</v>
      </c>
    </row>
    <row r="470" spans="27:36" x14ac:dyDescent="0.2">
      <c r="AA470" s="32" t="s">
        <v>136</v>
      </c>
      <c r="AB470" s="50" t="s">
        <v>330</v>
      </c>
      <c r="AC470" s="98" t="s">
        <v>195</v>
      </c>
      <c r="AD470" s="32" t="s">
        <v>408</v>
      </c>
      <c r="AE470" s="59">
        <v>9.6999999999999993</v>
      </c>
      <c r="AF470" s="35" t="s">
        <v>134</v>
      </c>
      <c r="AG470" s="59">
        <v>4.24</v>
      </c>
      <c r="AH470" s="59">
        <v>22.4</v>
      </c>
      <c r="AI470" s="59">
        <v>0.43</v>
      </c>
      <c r="AJ470" s="35">
        <v>97.5</v>
      </c>
    </row>
    <row r="471" spans="27:36" x14ac:dyDescent="0.2">
      <c r="AA471" s="32" t="s">
        <v>136</v>
      </c>
      <c r="AB471" s="50" t="s">
        <v>330</v>
      </c>
      <c r="AC471" s="98" t="s">
        <v>24</v>
      </c>
      <c r="AD471" s="32" t="s">
        <v>408</v>
      </c>
      <c r="AE471" s="59">
        <v>9.6</v>
      </c>
      <c r="AF471" s="35" t="s">
        <v>134</v>
      </c>
      <c r="AG471" s="59">
        <v>4.2699999999999996</v>
      </c>
      <c r="AH471" s="59">
        <v>22.4</v>
      </c>
      <c r="AI471" s="59">
        <v>0.43</v>
      </c>
      <c r="AJ471" s="35">
        <v>97.5</v>
      </c>
    </row>
    <row r="472" spans="27:36" x14ac:dyDescent="0.2">
      <c r="AA472" s="32" t="s">
        <v>136</v>
      </c>
      <c r="AB472" s="50" t="s">
        <v>330</v>
      </c>
      <c r="AC472" s="98" t="s">
        <v>202</v>
      </c>
      <c r="AD472" s="32" t="s">
        <v>408</v>
      </c>
      <c r="AE472" s="59">
        <v>7.68</v>
      </c>
      <c r="AF472" s="35" t="s">
        <v>134</v>
      </c>
      <c r="AG472" s="59">
        <v>4.37</v>
      </c>
      <c r="AH472" s="59">
        <v>22.4</v>
      </c>
      <c r="AI472" s="59">
        <v>0.34</v>
      </c>
      <c r="AJ472" s="35">
        <v>97.5</v>
      </c>
    </row>
    <row r="473" spans="27:36" x14ac:dyDescent="0.2">
      <c r="AA473" s="32" t="s">
        <v>136</v>
      </c>
      <c r="AB473" s="50" t="s">
        <v>330</v>
      </c>
      <c r="AC473" s="98" t="s">
        <v>203</v>
      </c>
      <c r="AD473" s="32" t="s">
        <v>408</v>
      </c>
      <c r="AE473" s="59">
        <v>8.61</v>
      </c>
      <c r="AF473" s="35" t="s">
        <v>134</v>
      </c>
      <c r="AG473" s="59">
        <v>4.24</v>
      </c>
      <c r="AH473" s="59">
        <v>22.4</v>
      </c>
      <c r="AI473" s="59">
        <v>0.38</v>
      </c>
      <c r="AJ473" s="35">
        <v>97.5</v>
      </c>
    </row>
    <row r="474" spans="27:36" x14ac:dyDescent="0.2">
      <c r="AA474" s="32" t="s">
        <v>136</v>
      </c>
      <c r="AB474" s="50" t="s">
        <v>330</v>
      </c>
      <c r="AC474" s="98" t="s">
        <v>139</v>
      </c>
      <c r="AD474" s="32" t="s">
        <v>408</v>
      </c>
      <c r="AE474" s="59">
        <v>7.68</v>
      </c>
      <c r="AF474" s="35" t="s">
        <v>134</v>
      </c>
      <c r="AG474" s="59">
        <v>4.37</v>
      </c>
      <c r="AH474" s="59">
        <v>22.4</v>
      </c>
      <c r="AI474" s="59">
        <v>0.34</v>
      </c>
      <c r="AJ474" s="35">
        <v>97.5</v>
      </c>
    </row>
    <row r="475" spans="27:36" x14ac:dyDescent="0.2">
      <c r="AA475" s="32" t="s">
        <v>136</v>
      </c>
      <c r="AB475" s="50" t="s">
        <v>330</v>
      </c>
      <c r="AC475" s="98" t="s">
        <v>186</v>
      </c>
      <c r="AD475" s="32" t="s">
        <v>408</v>
      </c>
      <c r="AE475" s="59">
        <v>8.61</v>
      </c>
      <c r="AF475" s="35" t="s">
        <v>134</v>
      </c>
      <c r="AG475" s="59">
        <v>4.24</v>
      </c>
      <c r="AH475" s="59">
        <v>22.4</v>
      </c>
      <c r="AI475" s="59">
        <v>0.38</v>
      </c>
      <c r="AJ475" s="35">
        <v>97.5</v>
      </c>
    </row>
    <row r="476" spans="27:36" x14ac:dyDescent="0.2">
      <c r="AA476" s="32" t="s">
        <v>136</v>
      </c>
      <c r="AB476" s="50" t="s">
        <v>330</v>
      </c>
      <c r="AC476" s="98" t="s">
        <v>188</v>
      </c>
      <c r="AD476" s="32" t="s">
        <v>408</v>
      </c>
      <c r="AE476" s="59">
        <v>8.8699999999999992</v>
      </c>
      <c r="AF476" s="35" t="s">
        <v>134</v>
      </c>
      <c r="AG476" s="59">
        <v>4.24</v>
      </c>
      <c r="AH476" s="59">
        <v>22.4</v>
      </c>
      <c r="AI476" s="59">
        <v>0.4</v>
      </c>
      <c r="AJ476" s="35">
        <v>97.5</v>
      </c>
    </row>
    <row r="477" spans="27:36" x14ac:dyDescent="0.2">
      <c r="AA477" s="32" t="s">
        <v>136</v>
      </c>
      <c r="AB477" s="50" t="s">
        <v>330</v>
      </c>
      <c r="AC477" s="98" t="s">
        <v>199</v>
      </c>
      <c r="AD477" s="32" t="s">
        <v>411</v>
      </c>
      <c r="AE477" s="59">
        <v>4.26</v>
      </c>
      <c r="AF477" s="35" t="s">
        <v>134</v>
      </c>
      <c r="AG477" s="59">
        <v>4.41</v>
      </c>
      <c r="AH477" s="59">
        <v>22.4</v>
      </c>
      <c r="AI477" s="59">
        <v>0.19</v>
      </c>
      <c r="AJ477" s="35">
        <v>97.5</v>
      </c>
    </row>
    <row r="478" spans="27:36" x14ac:dyDescent="0.2">
      <c r="AA478" s="32" t="s">
        <v>136</v>
      </c>
      <c r="AB478" s="50" t="s">
        <v>330</v>
      </c>
      <c r="AC478" s="98" t="s">
        <v>200</v>
      </c>
      <c r="AD478" s="32" t="s">
        <v>411</v>
      </c>
      <c r="AE478" s="59">
        <v>5.65</v>
      </c>
      <c r="AF478" s="35" t="s">
        <v>134</v>
      </c>
      <c r="AG478" s="59">
        <v>4.22</v>
      </c>
      <c r="AH478" s="59">
        <v>22.4</v>
      </c>
      <c r="AI478" s="59">
        <v>0.25</v>
      </c>
      <c r="AJ478" s="35">
        <v>97.5</v>
      </c>
    </row>
    <row r="479" spans="27:36" x14ac:dyDescent="0.2">
      <c r="AA479" s="32" t="s">
        <v>136</v>
      </c>
      <c r="AB479" s="50" t="s">
        <v>330</v>
      </c>
      <c r="AC479" s="98" t="s">
        <v>201</v>
      </c>
      <c r="AD479" s="32" t="s">
        <v>411</v>
      </c>
      <c r="AE479" s="59">
        <v>8.0500000000000007</v>
      </c>
      <c r="AF479" s="35" t="s">
        <v>134</v>
      </c>
      <c r="AG479" s="59">
        <v>4.4800000000000004</v>
      </c>
      <c r="AH479" s="59">
        <v>22.4</v>
      </c>
      <c r="AI479" s="59">
        <v>0.36</v>
      </c>
      <c r="AJ479" s="35">
        <v>97.5</v>
      </c>
    </row>
    <row r="480" spans="27:36" x14ac:dyDescent="0.2">
      <c r="AA480" s="32" t="s">
        <v>136</v>
      </c>
      <c r="AB480" s="50" t="s">
        <v>330</v>
      </c>
      <c r="AC480" s="98" t="s">
        <v>182</v>
      </c>
      <c r="AD480" s="32" t="s">
        <v>411</v>
      </c>
      <c r="AE480" s="59">
        <v>4.26</v>
      </c>
      <c r="AF480" s="35" t="s">
        <v>134</v>
      </c>
      <c r="AG480" s="59">
        <v>4.41</v>
      </c>
      <c r="AH480" s="59">
        <v>22.4</v>
      </c>
      <c r="AI480" s="59">
        <v>0.19</v>
      </c>
      <c r="AJ480" s="35">
        <v>97.5</v>
      </c>
    </row>
    <row r="481" spans="27:36" x14ac:dyDescent="0.2">
      <c r="AA481" s="32" t="s">
        <v>136</v>
      </c>
      <c r="AB481" s="50" t="s">
        <v>330</v>
      </c>
      <c r="AC481" s="98" t="s">
        <v>197</v>
      </c>
      <c r="AD481" s="32" t="s">
        <v>411</v>
      </c>
      <c r="AE481" s="59">
        <v>5.65</v>
      </c>
      <c r="AF481" s="35" t="s">
        <v>134</v>
      </c>
      <c r="AG481" s="59">
        <v>4.22</v>
      </c>
      <c r="AH481" s="59">
        <v>22.4</v>
      </c>
      <c r="AI481" s="59">
        <v>0.25</v>
      </c>
      <c r="AJ481" s="35">
        <v>97.5</v>
      </c>
    </row>
    <row r="482" spans="27:36" x14ac:dyDescent="0.2">
      <c r="AA482" s="32" t="s">
        <v>136</v>
      </c>
      <c r="AB482" s="50" t="s">
        <v>330</v>
      </c>
      <c r="AC482" s="98" t="s">
        <v>198</v>
      </c>
      <c r="AD482" s="32" t="s">
        <v>411</v>
      </c>
      <c r="AE482" s="59">
        <v>8.0500000000000007</v>
      </c>
      <c r="AF482" s="35" t="s">
        <v>134</v>
      </c>
      <c r="AG482" s="59">
        <v>4.4800000000000004</v>
      </c>
      <c r="AH482" s="59">
        <v>22.4</v>
      </c>
      <c r="AI482" s="59">
        <v>0.36</v>
      </c>
      <c r="AJ482" s="35">
        <v>97.5</v>
      </c>
    </row>
    <row r="483" spans="27:36" x14ac:dyDescent="0.2">
      <c r="AA483" s="32" t="s">
        <v>136</v>
      </c>
      <c r="AB483" s="50" t="s">
        <v>330</v>
      </c>
      <c r="AC483" s="98" t="s">
        <v>195</v>
      </c>
      <c r="AD483" s="32" t="s">
        <v>411</v>
      </c>
      <c r="AE483" s="59">
        <v>9.6999999999999993</v>
      </c>
      <c r="AF483" s="35" t="s">
        <v>134</v>
      </c>
      <c r="AG483" s="59">
        <v>4.24</v>
      </c>
      <c r="AH483" s="59">
        <v>22.4</v>
      </c>
      <c r="AI483" s="59">
        <v>0.43</v>
      </c>
      <c r="AJ483" s="35">
        <v>97.5</v>
      </c>
    </row>
    <row r="484" spans="27:36" x14ac:dyDescent="0.2">
      <c r="AA484" s="32" t="s">
        <v>136</v>
      </c>
      <c r="AB484" s="50" t="s">
        <v>330</v>
      </c>
      <c r="AC484" s="98" t="s">
        <v>24</v>
      </c>
      <c r="AD484" s="32" t="s">
        <v>411</v>
      </c>
      <c r="AE484" s="59">
        <v>9.6</v>
      </c>
      <c r="AF484" s="35" t="s">
        <v>134</v>
      </c>
      <c r="AG484" s="59">
        <v>4.2699999999999996</v>
      </c>
      <c r="AH484" s="59">
        <v>22.4</v>
      </c>
      <c r="AI484" s="59">
        <v>0.43</v>
      </c>
      <c r="AJ484" s="35">
        <v>97.5</v>
      </c>
    </row>
    <row r="485" spans="27:36" x14ac:dyDescent="0.2">
      <c r="AA485" s="32" t="s">
        <v>136</v>
      </c>
      <c r="AB485" s="50" t="s">
        <v>330</v>
      </c>
      <c r="AC485" s="98" t="s">
        <v>202</v>
      </c>
      <c r="AD485" s="32" t="s">
        <v>411</v>
      </c>
      <c r="AE485" s="59">
        <v>7.68</v>
      </c>
      <c r="AF485" s="35" t="s">
        <v>134</v>
      </c>
      <c r="AG485" s="59">
        <v>4.37</v>
      </c>
      <c r="AH485" s="59">
        <v>22.4</v>
      </c>
      <c r="AI485" s="59">
        <v>0.34</v>
      </c>
      <c r="AJ485" s="35">
        <v>97.5</v>
      </c>
    </row>
    <row r="486" spans="27:36" x14ac:dyDescent="0.2">
      <c r="AA486" s="32" t="s">
        <v>136</v>
      </c>
      <c r="AB486" s="50" t="s">
        <v>330</v>
      </c>
      <c r="AC486" s="98" t="s">
        <v>203</v>
      </c>
      <c r="AD486" s="32" t="s">
        <v>411</v>
      </c>
      <c r="AE486" s="59">
        <v>8.61</v>
      </c>
      <c r="AF486" s="35" t="s">
        <v>134</v>
      </c>
      <c r="AG486" s="59">
        <v>4.24</v>
      </c>
      <c r="AH486" s="59">
        <v>22.4</v>
      </c>
      <c r="AI486" s="59">
        <v>0.38</v>
      </c>
      <c r="AJ486" s="35">
        <v>97.5</v>
      </c>
    </row>
    <row r="487" spans="27:36" x14ac:dyDescent="0.2">
      <c r="AA487" s="32" t="s">
        <v>136</v>
      </c>
      <c r="AB487" s="50" t="s">
        <v>330</v>
      </c>
      <c r="AC487" s="98" t="s">
        <v>139</v>
      </c>
      <c r="AD487" s="32" t="s">
        <v>411</v>
      </c>
      <c r="AE487" s="59">
        <v>7.68</v>
      </c>
      <c r="AF487" s="35" t="s">
        <v>134</v>
      </c>
      <c r="AG487" s="59">
        <v>4.37</v>
      </c>
      <c r="AH487" s="59">
        <v>22.4</v>
      </c>
      <c r="AI487" s="59">
        <v>0.34</v>
      </c>
      <c r="AJ487" s="35">
        <v>97.5</v>
      </c>
    </row>
    <row r="488" spans="27:36" x14ac:dyDescent="0.2">
      <c r="AA488" s="32" t="s">
        <v>136</v>
      </c>
      <c r="AB488" s="50" t="s">
        <v>330</v>
      </c>
      <c r="AC488" s="98" t="s">
        <v>186</v>
      </c>
      <c r="AD488" s="32" t="s">
        <v>411</v>
      </c>
      <c r="AE488" s="59">
        <v>8.61</v>
      </c>
      <c r="AF488" s="35" t="s">
        <v>134</v>
      </c>
      <c r="AG488" s="59">
        <v>4.24</v>
      </c>
      <c r="AH488" s="59">
        <v>22.4</v>
      </c>
      <c r="AI488" s="59">
        <v>0.38</v>
      </c>
      <c r="AJ488" s="35">
        <v>97.5</v>
      </c>
    </row>
    <row r="489" spans="27:36" x14ac:dyDescent="0.2">
      <c r="AA489" s="32" t="s">
        <v>136</v>
      </c>
      <c r="AB489" s="50" t="s">
        <v>330</v>
      </c>
      <c r="AC489" s="98" t="s">
        <v>188</v>
      </c>
      <c r="AD489" s="32" t="s">
        <v>411</v>
      </c>
      <c r="AE489" s="59">
        <v>8.8699999999999992</v>
      </c>
      <c r="AF489" s="35" t="s">
        <v>134</v>
      </c>
      <c r="AG489" s="59">
        <v>4.24</v>
      </c>
      <c r="AH489" s="59">
        <v>22.4</v>
      </c>
      <c r="AI489" s="59">
        <v>0.4</v>
      </c>
      <c r="AJ489" s="35">
        <v>97.5</v>
      </c>
    </row>
    <row r="490" spans="27:36" x14ac:dyDescent="0.2">
      <c r="AA490" s="32" t="s">
        <v>136</v>
      </c>
      <c r="AB490" s="50" t="s">
        <v>330</v>
      </c>
      <c r="AC490" s="98" t="s">
        <v>199</v>
      </c>
      <c r="AD490" s="32" t="s">
        <v>415</v>
      </c>
      <c r="AE490" s="59">
        <v>4.26</v>
      </c>
      <c r="AF490" s="35" t="s">
        <v>134</v>
      </c>
      <c r="AG490" s="59">
        <v>4.41</v>
      </c>
      <c r="AH490" s="59">
        <v>13</v>
      </c>
      <c r="AI490" s="59">
        <v>0.33</v>
      </c>
      <c r="AJ490" s="35">
        <v>97.5</v>
      </c>
    </row>
    <row r="491" spans="27:36" x14ac:dyDescent="0.2">
      <c r="AA491" s="32" t="s">
        <v>136</v>
      </c>
      <c r="AB491" s="50" t="s">
        <v>330</v>
      </c>
      <c r="AC491" s="98" t="s">
        <v>200</v>
      </c>
      <c r="AD491" s="32" t="s">
        <v>415</v>
      </c>
      <c r="AE491" s="59">
        <v>5.65</v>
      </c>
      <c r="AF491" s="35" t="s">
        <v>134</v>
      </c>
      <c r="AG491" s="59">
        <v>4.22</v>
      </c>
      <c r="AH491" s="59">
        <v>13</v>
      </c>
      <c r="AI491" s="59">
        <v>0.43</v>
      </c>
      <c r="AJ491" s="35">
        <v>97.5</v>
      </c>
    </row>
    <row r="492" spans="27:36" x14ac:dyDescent="0.2">
      <c r="AA492" s="32" t="s">
        <v>136</v>
      </c>
      <c r="AB492" s="50" t="s">
        <v>330</v>
      </c>
      <c r="AC492" s="98" t="s">
        <v>182</v>
      </c>
      <c r="AD492" s="32" t="s">
        <v>415</v>
      </c>
      <c r="AE492" s="59">
        <v>4.26</v>
      </c>
      <c r="AF492" s="35" t="s">
        <v>134</v>
      </c>
      <c r="AG492" s="59">
        <v>4.41</v>
      </c>
      <c r="AH492" s="59">
        <v>13</v>
      </c>
      <c r="AI492" s="59">
        <v>0.33</v>
      </c>
      <c r="AJ492" s="35">
        <v>97.5</v>
      </c>
    </row>
    <row r="493" spans="27:36" x14ac:dyDescent="0.2">
      <c r="AA493" s="32" t="s">
        <v>136</v>
      </c>
      <c r="AB493" s="50" t="s">
        <v>330</v>
      </c>
      <c r="AC493" s="98" t="s">
        <v>197</v>
      </c>
      <c r="AD493" s="32" t="s">
        <v>415</v>
      </c>
      <c r="AE493" s="59">
        <v>5.65</v>
      </c>
      <c r="AF493" s="35" t="s">
        <v>134</v>
      </c>
      <c r="AG493" s="59">
        <v>4.22</v>
      </c>
      <c r="AH493" s="59">
        <v>13</v>
      </c>
      <c r="AI493" s="59">
        <v>0.43</v>
      </c>
      <c r="AJ493" s="35">
        <v>97.5</v>
      </c>
    </row>
    <row r="494" spans="27:36" x14ac:dyDescent="0.2">
      <c r="AA494" s="32" t="s">
        <v>136</v>
      </c>
      <c r="AB494" s="50" t="s">
        <v>330</v>
      </c>
      <c r="AC494" s="98" t="s">
        <v>199</v>
      </c>
      <c r="AD494" s="32" t="s">
        <v>419</v>
      </c>
      <c r="AE494" s="59">
        <v>4.26</v>
      </c>
      <c r="AF494" s="35" t="s">
        <v>134</v>
      </c>
      <c r="AG494" s="59">
        <v>4.41</v>
      </c>
      <c r="AH494" s="59">
        <v>13</v>
      </c>
      <c r="AI494" s="59">
        <v>0.33</v>
      </c>
      <c r="AJ494" s="35">
        <v>97.5</v>
      </c>
    </row>
    <row r="495" spans="27:36" x14ac:dyDescent="0.2">
      <c r="AA495" s="32" t="s">
        <v>136</v>
      </c>
      <c r="AB495" s="50" t="s">
        <v>330</v>
      </c>
      <c r="AC495" s="98" t="s">
        <v>200</v>
      </c>
      <c r="AD495" s="32" t="s">
        <v>419</v>
      </c>
      <c r="AE495" s="59">
        <v>5.65</v>
      </c>
      <c r="AF495" s="35" t="s">
        <v>134</v>
      </c>
      <c r="AG495" s="59">
        <v>4.22</v>
      </c>
      <c r="AH495" s="59">
        <v>13</v>
      </c>
      <c r="AI495" s="59">
        <v>0.43</v>
      </c>
      <c r="AJ495" s="35">
        <v>97.5</v>
      </c>
    </row>
    <row r="496" spans="27:36" x14ac:dyDescent="0.2">
      <c r="AA496" s="32" t="s">
        <v>136</v>
      </c>
      <c r="AB496" s="50" t="s">
        <v>330</v>
      </c>
      <c r="AC496" s="98" t="s">
        <v>182</v>
      </c>
      <c r="AD496" s="32" t="s">
        <v>419</v>
      </c>
      <c r="AE496" s="59">
        <v>4.26</v>
      </c>
      <c r="AF496" s="35" t="s">
        <v>134</v>
      </c>
      <c r="AG496" s="59">
        <v>4.41</v>
      </c>
      <c r="AH496" s="59">
        <v>13</v>
      </c>
      <c r="AI496" s="59">
        <v>0.33</v>
      </c>
      <c r="AJ496" s="35">
        <v>97.5</v>
      </c>
    </row>
    <row r="497" spans="27:36" x14ac:dyDescent="0.2">
      <c r="AA497" s="32" t="s">
        <v>136</v>
      </c>
      <c r="AB497" s="50" t="s">
        <v>330</v>
      </c>
      <c r="AC497" s="98" t="s">
        <v>197</v>
      </c>
      <c r="AD497" s="32" t="s">
        <v>419</v>
      </c>
      <c r="AE497" s="59">
        <v>5.65</v>
      </c>
      <c r="AF497" s="35" t="s">
        <v>134</v>
      </c>
      <c r="AG497" s="59">
        <v>4.22</v>
      </c>
      <c r="AH497" s="59">
        <v>13</v>
      </c>
      <c r="AI497" s="59">
        <v>0.43</v>
      </c>
      <c r="AJ497" s="35">
        <v>97.5</v>
      </c>
    </row>
    <row r="498" spans="27:36" x14ac:dyDescent="0.2">
      <c r="AA498" s="32" t="s">
        <v>136</v>
      </c>
      <c r="AB498" s="50" t="s">
        <v>128</v>
      </c>
      <c r="AC498" s="98" t="s">
        <v>199</v>
      </c>
      <c r="AD498" s="32" t="s">
        <v>366</v>
      </c>
      <c r="AE498" s="59">
        <v>4.26</v>
      </c>
      <c r="AF498" s="35" t="s">
        <v>134</v>
      </c>
      <c r="AG498" s="59">
        <v>4.41</v>
      </c>
      <c r="AH498" s="59">
        <v>14</v>
      </c>
      <c r="AI498" s="59">
        <v>0.3</v>
      </c>
      <c r="AJ498" s="35">
        <v>97.5</v>
      </c>
    </row>
    <row r="499" spans="27:36" x14ac:dyDescent="0.2">
      <c r="AA499" s="32" t="s">
        <v>136</v>
      </c>
      <c r="AB499" s="50" t="s">
        <v>128</v>
      </c>
      <c r="AC499" s="98" t="s">
        <v>200</v>
      </c>
      <c r="AD499" s="32" t="s">
        <v>366</v>
      </c>
      <c r="AE499" s="59">
        <v>5.65</v>
      </c>
      <c r="AF499" s="35" t="s">
        <v>134</v>
      </c>
      <c r="AG499" s="59">
        <v>4.22</v>
      </c>
      <c r="AH499" s="59">
        <v>14</v>
      </c>
      <c r="AI499" s="59">
        <v>0.4</v>
      </c>
      <c r="AJ499" s="35">
        <v>97.5</v>
      </c>
    </row>
    <row r="500" spans="27:36" x14ac:dyDescent="0.2">
      <c r="AA500" s="32" t="s">
        <v>136</v>
      </c>
      <c r="AB500" s="50" t="s">
        <v>128</v>
      </c>
      <c r="AC500" s="98" t="s">
        <v>182</v>
      </c>
      <c r="AD500" s="32" t="s">
        <v>366</v>
      </c>
      <c r="AE500" s="59">
        <v>4.26</v>
      </c>
      <c r="AF500" s="35" t="s">
        <v>134</v>
      </c>
      <c r="AG500" s="59">
        <v>4.41</v>
      </c>
      <c r="AH500" s="59">
        <v>14</v>
      </c>
      <c r="AI500" s="59">
        <v>0.3</v>
      </c>
      <c r="AJ500" s="35">
        <v>97.5</v>
      </c>
    </row>
    <row r="501" spans="27:36" x14ac:dyDescent="0.2">
      <c r="AA501" s="32" t="s">
        <v>136</v>
      </c>
      <c r="AB501" s="50" t="s">
        <v>128</v>
      </c>
      <c r="AC501" s="98" t="s">
        <v>197</v>
      </c>
      <c r="AD501" s="32" t="s">
        <v>366</v>
      </c>
      <c r="AE501" s="59">
        <v>5.65</v>
      </c>
      <c r="AF501" s="35" t="s">
        <v>134</v>
      </c>
      <c r="AG501" s="59">
        <v>4.22</v>
      </c>
      <c r="AH501" s="59">
        <v>14</v>
      </c>
      <c r="AI501" s="59">
        <v>0.4</v>
      </c>
      <c r="AJ501" s="35">
        <v>97.5</v>
      </c>
    </row>
    <row r="502" spans="27:36" x14ac:dyDescent="0.2">
      <c r="AA502" s="32" t="s">
        <v>136</v>
      </c>
      <c r="AB502" s="50" t="s">
        <v>128</v>
      </c>
      <c r="AC502" s="102" t="s">
        <v>137</v>
      </c>
      <c r="AD502" s="32" t="s">
        <v>366</v>
      </c>
      <c r="AE502" s="59">
        <v>4.2</v>
      </c>
      <c r="AF502" s="35" t="s">
        <v>134</v>
      </c>
      <c r="AG502" s="59">
        <v>5.0999999999999996</v>
      </c>
      <c r="AH502" s="59">
        <v>14</v>
      </c>
      <c r="AI502" s="59">
        <v>0.3</v>
      </c>
      <c r="AJ502" s="35">
        <v>97.5</v>
      </c>
    </row>
    <row r="503" spans="27:36" x14ac:dyDescent="0.2">
      <c r="AA503" s="32" t="s">
        <v>136</v>
      </c>
      <c r="AB503" s="50" t="s">
        <v>128</v>
      </c>
      <c r="AC503" s="102" t="s">
        <v>185</v>
      </c>
      <c r="AD503" s="32" t="s">
        <v>366</v>
      </c>
      <c r="AE503" s="59">
        <v>6.35</v>
      </c>
      <c r="AF503" s="35" t="s">
        <v>134</v>
      </c>
      <c r="AG503" s="59">
        <v>4.95</v>
      </c>
      <c r="AH503" s="59">
        <v>14</v>
      </c>
      <c r="AI503" s="59">
        <v>0.45</v>
      </c>
      <c r="AJ503" s="35">
        <v>97.5</v>
      </c>
    </row>
    <row r="504" spans="27:36" x14ac:dyDescent="0.2">
      <c r="AA504" s="32" t="s">
        <v>136</v>
      </c>
      <c r="AB504" s="50" t="s">
        <v>128</v>
      </c>
      <c r="AC504" s="98" t="s">
        <v>199</v>
      </c>
      <c r="AD504" s="32" t="s">
        <v>372</v>
      </c>
      <c r="AE504" s="59">
        <v>4.26</v>
      </c>
      <c r="AF504" s="35" t="s">
        <v>134</v>
      </c>
      <c r="AG504" s="59">
        <v>4.41</v>
      </c>
      <c r="AH504" s="59">
        <v>14</v>
      </c>
      <c r="AI504" s="59">
        <v>0.3</v>
      </c>
      <c r="AJ504" s="35">
        <v>97.5</v>
      </c>
    </row>
    <row r="505" spans="27:36" x14ac:dyDescent="0.2">
      <c r="AA505" s="32" t="s">
        <v>136</v>
      </c>
      <c r="AB505" s="50" t="s">
        <v>128</v>
      </c>
      <c r="AC505" s="98" t="s">
        <v>200</v>
      </c>
      <c r="AD505" s="58" t="s">
        <v>372</v>
      </c>
      <c r="AE505" s="59">
        <v>5.65</v>
      </c>
      <c r="AF505" s="35" t="s">
        <v>134</v>
      </c>
      <c r="AG505" s="59">
        <v>4.22</v>
      </c>
      <c r="AH505" s="59">
        <v>14</v>
      </c>
      <c r="AI505" s="59">
        <v>0.4</v>
      </c>
      <c r="AJ505" s="35">
        <v>97.5</v>
      </c>
    </row>
    <row r="506" spans="27:36" x14ac:dyDescent="0.2">
      <c r="AA506" s="32" t="s">
        <v>136</v>
      </c>
      <c r="AB506" s="50" t="s">
        <v>128</v>
      </c>
      <c r="AC506" s="98" t="s">
        <v>182</v>
      </c>
      <c r="AD506" s="58" t="s">
        <v>372</v>
      </c>
      <c r="AE506" s="59">
        <v>4.26</v>
      </c>
      <c r="AF506" s="35" t="s">
        <v>134</v>
      </c>
      <c r="AG506" s="59">
        <v>4.41</v>
      </c>
      <c r="AH506" s="59">
        <v>14</v>
      </c>
      <c r="AI506" s="59">
        <v>0.3</v>
      </c>
      <c r="AJ506" s="35">
        <v>97.5</v>
      </c>
    </row>
    <row r="507" spans="27:36" x14ac:dyDescent="0.2">
      <c r="AA507" s="32" t="s">
        <v>136</v>
      </c>
      <c r="AB507" s="50" t="s">
        <v>128</v>
      </c>
      <c r="AC507" s="98" t="s">
        <v>197</v>
      </c>
      <c r="AD507" s="58" t="s">
        <v>372</v>
      </c>
      <c r="AE507" s="59">
        <v>5.65</v>
      </c>
      <c r="AF507" s="35" t="s">
        <v>134</v>
      </c>
      <c r="AG507" s="59">
        <v>4.22</v>
      </c>
      <c r="AH507" s="59">
        <v>14</v>
      </c>
      <c r="AI507" s="59">
        <v>0.4</v>
      </c>
      <c r="AJ507" s="35">
        <v>97.5</v>
      </c>
    </row>
    <row r="508" spans="27:36" x14ac:dyDescent="0.2">
      <c r="AA508" s="32" t="s">
        <v>136</v>
      </c>
      <c r="AB508" s="50" t="s">
        <v>128</v>
      </c>
      <c r="AC508" s="98" t="s">
        <v>256</v>
      </c>
      <c r="AD508" s="58" t="s">
        <v>372</v>
      </c>
      <c r="AE508" s="59">
        <v>4.2</v>
      </c>
      <c r="AF508" s="35" t="s">
        <v>134</v>
      </c>
      <c r="AG508" s="59">
        <v>5.0999999999999996</v>
      </c>
      <c r="AH508" s="59">
        <v>14</v>
      </c>
      <c r="AI508" s="59">
        <v>0.3</v>
      </c>
      <c r="AJ508" s="35">
        <v>97.5</v>
      </c>
    </row>
    <row r="509" spans="27:36" x14ac:dyDescent="0.2">
      <c r="AA509" s="32" t="s">
        <v>136</v>
      </c>
      <c r="AB509" s="50" t="s">
        <v>128</v>
      </c>
      <c r="AC509" s="98" t="s">
        <v>266</v>
      </c>
      <c r="AD509" s="58" t="s">
        <v>372</v>
      </c>
      <c r="AE509" s="59">
        <v>6.35</v>
      </c>
      <c r="AF509" s="35" t="s">
        <v>134</v>
      </c>
      <c r="AG509" s="59">
        <v>4.95</v>
      </c>
      <c r="AH509" s="59">
        <v>14</v>
      </c>
      <c r="AI509" s="59">
        <v>0.45</v>
      </c>
      <c r="AJ509" s="35">
        <v>97.5</v>
      </c>
    </row>
    <row r="510" spans="27:36" x14ac:dyDescent="0.2">
      <c r="AA510" s="32" t="s">
        <v>136</v>
      </c>
      <c r="AB510" s="50" t="s">
        <v>330</v>
      </c>
      <c r="AC510" s="103" t="s">
        <v>199</v>
      </c>
      <c r="AD510" s="56" t="s">
        <v>378</v>
      </c>
      <c r="AE510" s="59">
        <v>4.26</v>
      </c>
      <c r="AF510" s="35" t="s">
        <v>134</v>
      </c>
      <c r="AG510" s="59">
        <v>4.41</v>
      </c>
      <c r="AH510" s="59">
        <v>13</v>
      </c>
      <c r="AI510" s="59">
        <v>0.33</v>
      </c>
      <c r="AJ510" s="35">
        <v>98</v>
      </c>
    </row>
    <row r="511" spans="27:36" x14ac:dyDescent="0.2">
      <c r="AA511" s="32" t="s">
        <v>136</v>
      </c>
      <c r="AB511" s="50" t="s">
        <v>330</v>
      </c>
      <c r="AC511" s="103" t="s">
        <v>200</v>
      </c>
      <c r="AD511" s="56" t="s">
        <v>378</v>
      </c>
      <c r="AE511" s="59">
        <v>5.65</v>
      </c>
      <c r="AF511" s="35" t="s">
        <v>134</v>
      </c>
      <c r="AG511" s="59">
        <v>4.22</v>
      </c>
      <c r="AH511" s="59">
        <v>13</v>
      </c>
      <c r="AI511" s="59">
        <v>0.43</v>
      </c>
      <c r="AJ511" s="35">
        <v>98</v>
      </c>
    </row>
    <row r="512" spans="27:36" x14ac:dyDescent="0.2">
      <c r="AA512" s="32" t="s">
        <v>136</v>
      </c>
      <c r="AB512" s="50" t="s">
        <v>330</v>
      </c>
      <c r="AC512" s="103" t="s">
        <v>182</v>
      </c>
      <c r="AD512" s="56" t="s">
        <v>378</v>
      </c>
      <c r="AE512" s="59">
        <v>4.26</v>
      </c>
      <c r="AF512" s="35" t="s">
        <v>134</v>
      </c>
      <c r="AG512" s="59">
        <v>4.41</v>
      </c>
      <c r="AH512" s="59">
        <v>13</v>
      </c>
      <c r="AI512" s="59">
        <v>0.33</v>
      </c>
      <c r="AJ512" s="35">
        <v>98</v>
      </c>
    </row>
    <row r="513" spans="27:36" x14ac:dyDescent="0.2">
      <c r="AA513" s="32" t="s">
        <v>136</v>
      </c>
      <c r="AB513" s="50" t="s">
        <v>330</v>
      </c>
      <c r="AC513" s="103" t="s">
        <v>197</v>
      </c>
      <c r="AD513" s="56" t="s">
        <v>378</v>
      </c>
      <c r="AE513" s="59">
        <v>5.65</v>
      </c>
      <c r="AF513" s="35" t="s">
        <v>134</v>
      </c>
      <c r="AG513" s="59">
        <v>4.22</v>
      </c>
      <c r="AH513" s="59">
        <v>13</v>
      </c>
      <c r="AI513" s="59">
        <v>0.43</v>
      </c>
      <c r="AJ513" s="35">
        <v>98</v>
      </c>
    </row>
    <row r="514" spans="27:36" x14ac:dyDescent="0.2">
      <c r="AA514" s="32" t="s">
        <v>136</v>
      </c>
      <c r="AB514" s="50" t="s">
        <v>330</v>
      </c>
      <c r="AC514" s="111" t="s">
        <v>137</v>
      </c>
      <c r="AD514" s="56" t="s">
        <v>378</v>
      </c>
      <c r="AE514" s="59">
        <v>4.2</v>
      </c>
      <c r="AF514" s="35" t="s">
        <v>134</v>
      </c>
      <c r="AG514" s="59">
        <v>5.0999999999999996</v>
      </c>
      <c r="AH514" s="59">
        <v>13</v>
      </c>
      <c r="AI514" s="59">
        <v>0.32</v>
      </c>
      <c r="AJ514" s="35">
        <v>98</v>
      </c>
    </row>
    <row r="515" spans="27:36" x14ac:dyDescent="0.2">
      <c r="AA515" s="32" t="s">
        <v>136</v>
      </c>
      <c r="AB515" s="50" t="s">
        <v>330</v>
      </c>
      <c r="AC515" s="103" t="s">
        <v>266</v>
      </c>
      <c r="AD515" s="56" t="s">
        <v>378</v>
      </c>
      <c r="AE515" s="59">
        <v>6.35</v>
      </c>
      <c r="AF515" s="35" t="s">
        <v>134</v>
      </c>
      <c r="AG515" s="59">
        <v>4.95</v>
      </c>
      <c r="AH515" s="59">
        <v>13</v>
      </c>
      <c r="AI515" s="59">
        <v>0.49</v>
      </c>
      <c r="AJ515" s="35">
        <v>98</v>
      </c>
    </row>
    <row r="516" spans="27:36" x14ac:dyDescent="0.2">
      <c r="AA516" s="32" t="s">
        <v>136</v>
      </c>
      <c r="AB516" s="50" t="s">
        <v>330</v>
      </c>
      <c r="AC516" s="103" t="s">
        <v>199</v>
      </c>
      <c r="AD516" s="56" t="s">
        <v>367</v>
      </c>
      <c r="AE516" s="59">
        <v>4.26</v>
      </c>
      <c r="AF516" s="35" t="s">
        <v>134</v>
      </c>
      <c r="AG516" s="59">
        <v>4.41</v>
      </c>
      <c r="AH516" s="59">
        <v>20.3</v>
      </c>
      <c r="AI516" s="59">
        <v>0.21</v>
      </c>
      <c r="AJ516" s="35">
        <v>98</v>
      </c>
    </row>
    <row r="517" spans="27:36" x14ac:dyDescent="0.2">
      <c r="AA517" s="32" t="s">
        <v>136</v>
      </c>
      <c r="AB517" s="50" t="s">
        <v>330</v>
      </c>
      <c r="AC517" s="103" t="s">
        <v>200</v>
      </c>
      <c r="AD517" s="56" t="s">
        <v>367</v>
      </c>
      <c r="AE517" s="59">
        <v>5.65</v>
      </c>
      <c r="AF517" s="35" t="s">
        <v>134</v>
      </c>
      <c r="AG517" s="59">
        <v>4.22</v>
      </c>
      <c r="AH517" s="59">
        <v>20.3</v>
      </c>
      <c r="AI517" s="59">
        <v>0.28000000000000003</v>
      </c>
      <c r="AJ517" s="35">
        <v>98</v>
      </c>
    </row>
    <row r="518" spans="27:36" x14ac:dyDescent="0.2">
      <c r="AA518" s="32" t="s">
        <v>136</v>
      </c>
      <c r="AB518" s="50" t="s">
        <v>330</v>
      </c>
      <c r="AC518" s="103" t="s">
        <v>201</v>
      </c>
      <c r="AD518" s="56" t="s">
        <v>367</v>
      </c>
      <c r="AE518" s="59">
        <v>8.0500000000000007</v>
      </c>
      <c r="AF518" s="35" t="s">
        <v>134</v>
      </c>
      <c r="AG518" s="59">
        <v>4.4800000000000004</v>
      </c>
      <c r="AH518" s="59">
        <v>20.3</v>
      </c>
      <c r="AI518" s="59">
        <v>0.4</v>
      </c>
      <c r="AJ518" s="35">
        <v>98</v>
      </c>
    </row>
    <row r="519" spans="27:36" x14ac:dyDescent="0.2">
      <c r="AA519" s="32" t="s">
        <v>136</v>
      </c>
      <c r="AB519" s="50" t="s">
        <v>330</v>
      </c>
      <c r="AC519" s="103" t="s">
        <v>182</v>
      </c>
      <c r="AD519" s="56" t="s">
        <v>367</v>
      </c>
      <c r="AE519" s="59">
        <v>4.26</v>
      </c>
      <c r="AF519" s="35" t="s">
        <v>134</v>
      </c>
      <c r="AG519" s="59">
        <v>4.41</v>
      </c>
      <c r="AH519" s="59">
        <v>20.3</v>
      </c>
      <c r="AI519" s="59">
        <v>0.21</v>
      </c>
      <c r="AJ519" s="35">
        <v>98</v>
      </c>
    </row>
    <row r="520" spans="27:36" x14ac:dyDescent="0.2">
      <c r="AA520" s="32" t="s">
        <v>136</v>
      </c>
      <c r="AB520" s="50" t="s">
        <v>330</v>
      </c>
      <c r="AC520" s="103" t="s">
        <v>197</v>
      </c>
      <c r="AD520" s="56" t="s">
        <v>367</v>
      </c>
      <c r="AE520" s="59">
        <v>5.65</v>
      </c>
      <c r="AF520" s="35" t="s">
        <v>134</v>
      </c>
      <c r="AG520" s="59">
        <v>4.22</v>
      </c>
      <c r="AH520" s="59">
        <v>20.3</v>
      </c>
      <c r="AI520" s="59">
        <v>0.28000000000000003</v>
      </c>
      <c r="AJ520" s="35">
        <v>98</v>
      </c>
    </row>
    <row r="521" spans="27:36" x14ac:dyDescent="0.2">
      <c r="AA521" s="32" t="s">
        <v>136</v>
      </c>
      <c r="AB521" s="50" t="s">
        <v>330</v>
      </c>
      <c r="AC521" s="103" t="s">
        <v>198</v>
      </c>
      <c r="AD521" s="56" t="s">
        <v>367</v>
      </c>
      <c r="AE521" s="59">
        <v>8.0500000000000007</v>
      </c>
      <c r="AF521" s="35" t="s">
        <v>134</v>
      </c>
      <c r="AG521" s="59">
        <v>4.4800000000000004</v>
      </c>
      <c r="AH521" s="59">
        <v>20.3</v>
      </c>
      <c r="AI521" s="59">
        <v>0.4</v>
      </c>
      <c r="AJ521" s="35">
        <v>98</v>
      </c>
    </row>
    <row r="522" spans="27:36" x14ac:dyDescent="0.2">
      <c r="AA522" s="32" t="s">
        <v>136</v>
      </c>
      <c r="AB522" s="50" t="s">
        <v>330</v>
      </c>
      <c r="AC522" s="103" t="s">
        <v>195</v>
      </c>
      <c r="AD522" s="56" t="s">
        <v>367</v>
      </c>
      <c r="AE522" s="59">
        <v>9.6999999999999993</v>
      </c>
      <c r="AF522" s="35" t="s">
        <v>134</v>
      </c>
      <c r="AG522" s="59">
        <v>4.24</v>
      </c>
      <c r="AH522" s="59">
        <v>20.3</v>
      </c>
      <c r="AI522" s="59">
        <v>0.48</v>
      </c>
      <c r="AJ522" s="35">
        <v>98</v>
      </c>
    </row>
    <row r="523" spans="27:36" x14ac:dyDescent="0.2">
      <c r="AA523" s="32" t="s">
        <v>136</v>
      </c>
      <c r="AB523" s="50" t="s">
        <v>330</v>
      </c>
      <c r="AC523" s="103" t="s">
        <v>24</v>
      </c>
      <c r="AD523" s="56" t="s">
        <v>367</v>
      </c>
      <c r="AE523" s="59">
        <v>9.6</v>
      </c>
      <c r="AF523" s="35" t="s">
        <v>134</v>
      </c>
      <c r="AG523" s="59">
        <v>4.2699999999999996</v>
      </c>
      <c r="AH523" s="59">
        <v>20.3</v>
      </c>
      <c r="AI523" s="59">
        <v>0.47</v>
      </c>
      <c r="AJ523" s="35">
        <v>98</v>
      </c>
    </row>
    <row r="524" spans="27:36" x14ac:dyDescent="0.2">
      <c r="AA524" s="32" t="s">
        <v>136</v>
      </c>
      <c r="AB524" s="50" t="s">
        <v>330</v>
      </c>
      <c r="AC524" s="103" t="s">
        <v>202</v>
      </c>
      <c r="AD524" s="56" t="s">
        <v>367</v>
      </c>
      <c r="AE524" s="59">
        <v>7.68</v>
      </c>
      <c r="AF524" s="35" t="s">
        <v>134</v>
      </c>
      <c r="AG524" s="59">
        <v>4.37</v>
      </c>
      <c r="AH524" s="59">
        <v>20.3</v>
      </c>
      <c r="AI524" s="59">
        <v>0.38</v>
      </c>
      <c r="AJ524" s="35">
        <v>98</v>
      </c>
    </row>
    <row r="525" spans="27:36" x14ac:dyDescent="0.2">
      <c r="AA525" s="32" t="s">
        <v>136</v>
      </c>
      <c r="AB525" s="50" t="s">
        <v>330</v>
      </c>
      <c r="AC525" s="103" t="s">
        <v>203</v>
      </c>
      <c r="AD525" s="56" t="s">
        <v>367</v>
      </c>
      <c r="AE525" s="59">
        <v>8.61</v>
      </c>
      <c r="AF525" s="35" t="s">
        <v>134</v>
      </c>
      <c r="AG525" s="59">
        <v>4.24</v>
      </c>
      <c r="AH525" s="59">
        <v>20.3</v>
      </c>
      <c r="AI525" s="59">
        <v>0.42</v>
      </c>
      <c r="AJ525" s="35">
        <v>98</v>
      </c>
    </row>
    <row r="526" spans="27:36" x14ac:dyDescent="0.2">
      <c r="AA526" s="32" t="s">
        <v>136</v>
      </c>
      <c r="AB526" s="50" t="s">
        <v>330</v>
      </c>
      <c r="AC526" s="103" t="s">
        <v>139</v>
      </c>
      <c r="AD526" s="56" t="s">
        <v>367</v>
      </c>
      <c r="AE526" s="59">
        <v>7.68</v>
      </c>
      <c r="AF526" s="35" t="s">
        <v>134</v>
      </c>
      <c r="AG526" s="59">
        <v>4.37</v>
      </c>
      <c r="AH526" s="59">
        <v>20.3</v>
      </c>
      <c r="AI526" s="59">
        <v>0.38</v>
      </c>
      <c r="AJ526" s="35">
        <v>98</v>
      </c>
    </row>
    <row r="527" spans="27:36" x14ac:dyDescent="0.2">
      <c r="AA527" s="32" t="s">
        <v>136</v>
      </c>
      <c r="AB527" s="50" t="s">
        <v>330</v>
      </c>
      <c r="AC527" s="103" t="s">
        <v>186</v>
      </c>
      <c r="AD527" s="56" t="s">
        <v>367</v>
      </c>
      <c r="AE527" s="59">
        <v>8.61</v>
      </c>
      <c r="AF527" s="35" t="s">
        <v>134</v>
      </c>
      <c r="AG527" s="59">
        <v>4.24</v>
      </c>
      <c r="AH527" s="59">
        <v>20.3</v>
      </c>
      <c r="AI527" s="59">
        <v>0.42</v>
      </c>
      <c r="AJ527" s="35">
        <v>98</v>
      </c>
    </row>
    <row r="528" spans="27:36" x14ac:dyDescent="0.2">
      <c r="AA528" s="32" t="s">
        <v>136</v>
      </c>
      <c r="AB528" s="50" t="s">
        <v>330</v>
      </c>
      <c r="AC528" s="103" t="s">
        <v>188</v>
      </c>
      <c r="AD528" s="56" t="s">
        <v>367</v>
      </c>
      <c r="AE528" s="59">
        <v>8.8699999999999992</v>
      </c>
      <c r="AF528" s="35" t="s">
        <v>134</v>
      </c>
      <c r="AG528" s="59">
        <v>4.24</v>
      </c>
      <c r="AH528" s="59">
        <v>20.3</v>
      </c>
      <c r="AI528" s="59">
        <v>0.44</v>
      </c>
      <c r="AJ528" s="35">
        <v>98</v>
      </c>
    </row>
    <row r="529" spans="27:36" x14ac:dyDescent="0.2">
      <c r="AA529" s="32" t="s">
        <v>136</v>
      </c>
      <c r="AB529" s="50" t="s">
        <v>330</v>
      </c>
      <c r="AC529" s="103" t="s">
        <v>256</v>
      </c>
      <c r="AD529" s="56" t="s">
        <v>367</v>
      </c>
      <c r="AE529" s="59">
        <v>4.2</v>
      </c>
      <c r="AF529" s="35" t="s">
        <v>134</v>
      </c>
      <c r="AG529" s="59">
        <v>5.0999999999999996</v>
      </c>
      <c r="AH529" s="59">
        <v>20.3</v>
      </c>
      <c r="AI529" s="59">
        <v>0.21</v>
      </c>
      <c r="AJ529" s="35">
        <v>98</v>
      </c>
    </row>
    <row r="530" spans="27:36" x14ac:dyDescent="0.2">
      <c r="AA530" s="32" t="s">
        <v>136</v>
      </c>
      <c r="AB530" s="50" t="s">
        <v>330</v>
      </c>
      <c r="AC530" s="103" t="s">
        <v>266</v>
      </c>
      <c r="AD530" s="56" t="s">
        <v>367</v>
      </c>
      <c r="AE530" s="59">
        <v>6.35</v>
      </c>
      <c r="AF530" s="35" t="s">
        <v>134</v>
      </c>
      <c r="AG530" s="59">
        <v>4.95</v>
      </c>
      <c r="AH530" s="59">
        <v>20.3</v>
      </c>
      <c r="AI530" s="59">
        <v>0.31</v>
      </c>
      <c r="AJ530" s="35">
        <v>98</v>
      </c>
    </row>
    <row r="531" spans="27:36" x14ac:dyDescent="0.2">
      <c r="AA531" s="32" t="s">
        <v>136</v>
      </c>
      <c r="AB531" s="50" t="s">
        <v>330</v>
      </c>
      <c r="AC531" s="103" t="s">
        <v>279</v>
      </c>
      <c r="AD531" s="56" t="s">
        <v>367</v>
      </c>
      <c r="AE531" s="59">
        <v>8.4</v>
      </c>
      <c r="AF531" s="35" t="s">
        <v>134</v>
      </c>
      <c r="AG531" s="59">
        <v>5.15</v>
      </c>
      <c r="AH531" s="59">
        <v>20.3</v>
      </c>
      <c r="AI531" s="59">
        <v>0.41</v>
      </c>
      <c r="AJ531" s="35">
        <v>98</v>
      </c>
    </row>
    <row r="532" spans="27:36" x14ac:dyDescent="0.2">
      <c r="AA532" s="32" t="s">
        <v>136</v>
      </c>
      <c r="AB532" s="50" t="s">
        <v>330</v>
      </c>
      <c r="AC532" s="103" t="s">
        <v>287</v>
      </c>
      <c r="AD532" s="56" t="s">
        <v>367</v>
      </c>
      <c r="AE532" s="59">
        <v>10</v>
      </c>
      <c r="AF532" s="35" t="s">
        <v>134</v>
      </c>
      <c r="AG532" s="59">
        <v>4.95</v>
      </c>
      <c r="AH532" s="59">
        <v>20.3</v>
      </c>
      <c r="AI532" s="59">
        <v>0.49</v>
      </c>
      <c r="AJ532" s="35">
        <v>98</v>
      </c>
    </row>
    <row r="533" spans="27:36" x14ac:dyDescent="0.2">
      <c r="AA533" s="32" t="s">
        <v>136</v>
      </c>
      <c r="AB533" s="50" t="s">
        <v>128</v>
      </c>
      <c r="AC533" s="103" t="s">
        <v>199</v>
      </c>
      <c r="AD533" s="56" t="s">
        <v>373</v>
      </c>
      <c r="AE533" s="59">
        <v>4.26</v>
      </c>
      <c r="AF533" s="35" t="s">
        <v>134</v>
      </c>
      <c r="AG533" s="59">
        <v>4.41</v>
      </c>
      <c r="AH533" s="59">
        <v>23.8</v>
      </c>
      <c r="AI533" s="59">
        <v>0.18</v>
      </c>
      <c r="AJ533" s="35">
        <v>97.2</v>
      </c>
    </row>
    <row r="534" spans="27:36" x14ac:dyDescent="0.2">
      <c r="AA534" s="32" t="s">
        <v>136</v>
      </c>
      <c r="AB534" s="50" t="s">
        <v>128</v>
      </c>
      <c r="AC534" s="103" t="s">
        <v>200</v>
      </c>
      <c r="AD534" s="56" t="s">
        <v>373</v>
      </c>
      <c r="AE534" s="59">
        <v>5.65</v>
      </c>
      <c r="AF534" s="35" t="s">
        <v>134</v>
      </c>
      <c r="AG534" s="59">
        <v>4.22</v>
      </c>
      <c r="AH534" s="59">
        <v>23.8</v>
      </c>
      <c r="AI534" s="59">
        <v>0.24</v>
      </c>
      <c r="AJ534" s="35">
        <v>97.2</v>
      </c>
    </row>
    <row r="535" spans="27:36" x14ac:dyDescent="0.2">
      <c r="AA535" s="32" t="s">
        <v>136</v>
      </c>
      <c r="AB535" s="50" t="s">
        <v>128</v>
      </c>
      <c r="AC535" s="103" t="s">
        <v>201</v>
      </c>
      <c r="AD535" s="56" t="s">
        <v>373</v>
      </c>
      <c r="AE535" s="59">
        <v>8.0500000000000007</v>
      </c>
      <c r="AF535" s="35" t="s">
        <v>134</v>
      </c>
      <c r="AG535" s="59">
        <v>4.4800000000000004</v>
      </c>
      <c r="AH535" s="59">
        <v>23.8</v>
      </c>
      <c r="AI535" s="59">
        <v>0.34</v>
      </c>
      <c r="AJ535" s="35">
        <v>97.2</v>
      </c>
    </row>
    <row r="536" spans="27:36" x14ac:dyDescent="0.2">
      <c r="AA536" s="32" t="s">
        <v>136</v>
      </c>
      <c r="AB536" s="50" t="s">
        <v>128</v>
      </c>
      <c r="AC536" s="103" t="s">
        <v>182</v>
      </c>
      <c r="AD536" s="56" t="s">
        <v>373</v>
      </c>
      <c r="AE536" s="59">
        <v>4.26</v>
      </c>
      <c r="AF536" s="35" t="s">
        <v>134</v>
      </c>
      <c r="AG536" s="59">
        <v>4.41</v>
      </c>
      <c r="AH536" s="59">
        <v>23.8</v>
      </c>
      <c r="AI536" s="59">
        <v>0.18</v>
      </c>
      <c r="AJ536" s="35">
        <v>97.2</v>
      </c>
    </row>
    <row r="537" spans="27:36" x14ac:dyDescent="0.2">
      <c r="AA537" s="32" t="s">
        <v>136</v>
      </c>
      <c r="AB537" s="50" t="s">
        <v>128</v>
      </c>
      <c r="AC537" s="103" t="s">
        <v>197</v>
      </c>
      <c r="AD537" s="56" t="s">
        <v>373</v>
      </c>
      <c r="AE537" s="59">
        <v>5.65</v>
      </c>
      <c r="AF537" s="35" t="s">
        <v>134</v>
      </c>
      <c r="AG537" s="59">
        <v>4.22</v>
      </c>
      <c r="AH537" s="59">
        <v>23.8</v>
      </c>
      <c r="AI537" s="59">
        <v>0.24</v>
      </c>
      <c r="AJ537" s="35">
        <v>97.2</v>
      </c>
    </row>
    <row r="538" spans="27:36" x14ac:dyDescent="0.2">
      <c r="AA538" s="32" t="s">
        <v>136</v>
      </c>
      <c r="AB538" s="50" t="s">
        <v>128</v>
      </c>
      <c r="AC538" s="103" t="s">
        <v>198</v>
      </c>
      <c r="AD538" s="56" t="s">
        <v>373</v>
      </c>
      <c r="AE538" s="59">
        <v>8.0500000000000007</v>
      </c>
      <c r="AF538" s="35" t="s">
        <v>134</v>
      </c>
      <c r="AG538" s="59">
        <v>4.4800000000000004</v>
      </c>
      <c r="AH538" s="59">
        <v>23.8</v>
      </c>
      <c r="AI538" s="59">
        <v>0.34</v>
      </c>
      <c r="AJ538" s="35">
        <v>97.2</v>
      </c>
    </row>
    <row r="539" spans="27:36" x14ac:dyDescent="0.2">
      <c r="AA539" s="32" t="s">
        <v>136</v>
      </c>
      <c r="AB539" s="50" t="s">
        <v>128</v>
      </c>
      <c r="AC539" s="103" t="s">
        <v>195</v>
      </c>
      <c r="AD539" s="56" t="s">
        <v>373</v>
      </c>
      <c r="AE539" s="59">
        <v>9.6999999999999993</v>
      </c>
      <c r="AF539" s="35" t="s">
        <v>134</v>
      </c>
      <c r="AG539" s="59">
        <v>4.24</v>
      </c>
      <c r="AH539" s="59">
        <v>23.8</v>
      </c>
      <c r="AI539" s="59">
        <v>0.41</v>
      </c>
      <c r="AJ539" s="35">
        <v>97.2</v>
      </c>
    </row>
    <row r="540" spans="27:36" x14ac:dyDescent="0.2">
      <c r="AA540" s="32" t="s">
        <v>136</v>
      </c>
      <c r="AB540" s="50" t="s">
        <v>128</v>
      </c>
      <c r="AC540" s="103" t="s">
        <v>24</v>
      </c>
      <c r="AD540" s="56" t="s">
        <v>373</v>
      </c>
      <c r="AE540" s="59">
        <v>9.6</v>
      </c>
      <c r="AF540" s="35" t="s">
        <v>134</v>
      </c>
      <c r="AG540" s="59">
        <v>4.2699999999999996</v>
      </c>
      <c r="AH540" s="59">
        <v>23.8</v>
      </c>
      <c r="AI540" s="59">
        <v>0.4</v>
      </c>
      <c r="AJ540" s="35">
        <v>97.2</v>
      </c>
    </row>
    <row r="541" spans="27:36" x14ac:dyDescent="0.2">
      <c r="AA541" s="32" t="s">
        <v>136</v>
      </c>
      <c r="AB541" s="50" t="s">
        <v>128</v>
      </c>
      <c r="AC541" s="103" t="s">
        <v>202</v>
      </c>
      <c r="AD541" s="56" t="s">
        <v>373</v>
      </c>
      <c r="AE541" s="59">
        <v>7.68</v>
      </c>
      <c r="AF541" s="35" t="s">
        <v>134</v>
      </c>
      <c r="AG541" s="59">
        <v>4.37</v>
      </c>
      <c r="AH541" s="59">
        <v>23.8</v>
      </c>
      <c r="AI541" s="59">
        <v>0.32</v>
      </c>
      <c r="AJ541" s="35">
        <v>97.2</v>
      </c>
    </row>
    <row r="542" spans="27:36" x14ac:dyDescent="0.2">
      <c r="AA542" s="32" t="s">
        <v>136</v>
      </c>
      <c r="AB542" s="50" t="s">
        <v>128</v>
      </c>
      <c r="AC542" s="103" t="s">
        <v>203</v>
      </c>
      <c r="AD542" s="56" t="s">
        <v>373</v>
      </c>
      <c r="AE542" s="59">
        <v>8.61</v>
      </c>
      <c r="AF542" s="35" t="s">
        <v>134</v>
      </c>
      <c r="AG542" s="59">
        <v>4.24</v>
      </c>
      <c r="AH542" s="59">
        <v>23.8</v>
      </c>
      <c r="AI542" s="59">
        <v>0.36</v>
      </c>
      <c r="AJ542" s="35">
        <v>97.2</v>
      </c>
    </row>
    <row r="543" spans="27:36" x14ac:dyDescent="0.2">
      <c r="AA543" s="32" t="s">
        <v>136</v>
      </c>
      <c r="AB543" s="50" t="s">
        <v>128</v>
      </c>
      <c r="AC543" s="103" t="s">
        <v>139</v>
      </c>
      <c r="AD543" s="56" t="s">
        <v>373</v>
      </c>
      <c r="AE543" s="59">
        <v>7.68</v>
      </c>
      <c r="AF543" s="35" t="s">
        <v>134</v>
      </c>
      <c r="AG543" s="59">
        <v>4.37</v>
      </c>
      <c r="AH543" s="59">
        <v>23.8</v>
      </c>
      <c r="AI543" s="59">
        <v>0.32</v>
      </c>
      <c r="AJ543" s="35">
        <v>97.2</v>
      </c>
    </row>
    <row r="544" spans="27:36" x14ac:dyDescent="0.2">
      <c r="AA544" s="32" t="s">
        <v>136</v>
      </c>
      <c r="AB544" s="50" t="s">
        <v>128</v>
      </c>
      <c r="AC544" s="103" t="s">
        <v>186</v>
      </c>
      <c r="AD544" s="56" t="s">
        <v>373</v>
      </c>
      <c r="AE544" s="59">
        <v>8.61</v>
      </c>
      <c r="AF544" s="35" t="s">
        <v>134</v>
      </c>
      <c r="AG544" s="59">
        <v>4.24</v>
      </c>
      <c r="AH544" s="59">
        <v>23.8</v>
      </c>
      <c r="AI544" s="59">
        <v>0.36</v>
      </c>
      <c r="AJ544" s="35">
        <v>97.2</v>
      </c>
    </row>
    <row r="545" spans="27:36" x14ac:dyDescent="0.2">
      <c r="AA545" s="32" t="s">
        <v>136</v>
      </c>
      <c r="AB545" s="50" t="s">
        <v>128</v>
      </c>
      <c r="AC545" s="103" t="s">
        <v>188</v>
      </c>
      <c r="AD545" s="56" t="s">
        <v>373</v>
      </c>
      <c r="AE545" s="59">
        <v>8.8699999999999992</v>
      </c>
      <c r="AF545" s="35" t="s">
        <v>134</v>
      </c>
      <c r="AG545" s="59">
        <v>4.24</v>
      </c>
      <c r="AH545" s="59">
        <v>23.8</v>
      </c>
      <c r="AI545" s="59">
        <v>0.37</v>
      </c>
      <c r="AJ545" s="35">
        <v>97.2</v>
      </c>
    </row>
    <row r="546" spans="27:36" x14ac:dyDescent="0.2">
      <c r="AA546" s="32" t="s">
        <v>136</v>
      </c>
      <c r="AB546" s="50" t="s">
        <v>128</v>
      </c>
      <c r="AC546" s="103" t="s">
        <v>256</v>
      </c>
      <c r="AD546" s="56" t="s">
        <v>373</v>
      </c>
      <c r="AE546" s="59">
        <v>4.2</v>
      </c>
      <c r="AF546" s="35" t="s">
        <v>134</v>
      </c>
      <c r="AG546" s="59">
        <v>5.0999999999999996</v>
      </c>
      <c r="AH546" s="59">
        <v>23.8</v>
      </c>
      <c r="AI546" s="59">
        <v>0.18</v>
      </c>
      <c r="AJ546" s="35">
        <v>97.2</v>
      </c>
    </row>
    <row r="547" spans="27:36" x14ac:dyDescent="0.2">
      <c r="AA547" s="32" t="s">
        <v>136</v>
      </c>
      <c r="AB547" s="50" t="s">
        <v>128</v>
      </c>
      <c r="AC547" s="103" t="s">
        <v>266</v>
      </c>
      <c r="AD547" s="56" t="s">
        <v>373</v>
      </c>
      <c r="AE547" s="59">
        <v>6.35</v>
      </c>
      <c r="AF547" s="35" t="s">
        <v>134</v>
      </c>
      <c r="AG547" s="59">
        <v>4.95</v>
      </c>
      <c r="AH547" s="59">
        <v>23.8</v>
      </c>
      <c r="AI547" s="59">
        <v>0.27</v>
      </c>
      <c r="AJ547" s="35">
        <v>97.2</v>
      </c>
    </row>
    <row r="548" spans="27:36" x14ac:dyDescent="0.2">
      <c r="AA548" s="32" t="s">
        <v>136</v>
      </c>
      <c r="AB548" s="50" t="s">
        <v>128</v>
      </c>
      <c r="AC548" s="103" t="s">
        <v>279</v>
      </c>
      <c r="AD548" s="56" t="s">
        <v>373</v>
      </c>
      <c r="AE548" s="59">
        <v>8.4</v>
      </c>
      <c r="AF548" s="35" t="s">
        <v>134</v>
      </c>
      <c r="AG548" s="59">
        <v>5.15</v>
      </c>
      <c r="AH548" s="59">
        <v>23.8</v>
      </c>
      <c r="AI548" s="59">
        <v>0.35</v>
      </c>
      <c r="AJ548" s="35">
        <v>97.2</v>
      </c>
    </row>
    <row r="549" spans="27:36" x14ac:dyDescent="0.2">
      <c r="AA549" s="32" t="s">
        <v>136</v>
      </c>
      <c r="AB549" s="50" t="s">
        <v>128</v>
      </c>
      <c r="AC549" s="103" t="s">
        <v>287</v>
      </c>
      <c r="AD549" s="56" t="s">
        <v>373</v>
      </c>
      <c r="AE549" s="59">
        <v>10</v>
      </c>
      <c r="AF549" s="35" t="s">
        <v>134</v>
      </c>
      <c r="AG549" s="59">
        <v>4.95</v>
      </c>
      <c r="AH549" s="59">
        <v>23.8</v>
      </c>
      <c r="AI549" s="59">
        <v>0.42</v>
      </c>
      <c r="AJ549" s="35">
        <v>97.2</v>
      </c>
    </row>
    <row r="550" spans="27:36" x14ac:dyDescent="0.2">
      <c r="AA550" s="32" t="s">
        <v>136</v>
      </c>
      <c r="AB550" s="50" t="s">
        <v>128</v>
      </c>
      <c r="AC550" s="103" t="s">
        <v>199</v>
      </c>
      <c r="AD550" s="56" t="s">
        <v>379</v>
      </c>
      <c r="AE550" s="59">
        <v>4.26</v>
      </c>
      <c r="AF550" s="35" t="s">
        <v>134</v>
      </c>
      <c r="AG550" s="59">
        <v>4.41</v>
      </c>
      <c r="AH550" s="59">
        <v>23.8</v>
      </c>
      <c r="AI550" s="59">
        <v>0.18</v>
      </c>
      <c r="AJ550" s="35">
        <v>97.2</v>
      </c>
    </row>
    <row r="551" spans="27:36" x14ac:dyDescent="0.2">
      <c r="AA551" s="32" t="s">
        <v>136</v>
      </c>
      <c r="AB551" s="50" t="s">
        <v>128</v>
      </c>
      <c r="AC551" s="103" t="s">
        <v>200</v>
      </c>
      <c r="AD551" s="56" t="s">
        <v>379</v>
      </c>
      <c r="AE551" s="59">
        <v>5.65</v>
      </c>
      <c r="AF551" s="35" t="s">
        <v>134</v>
      </c>
      <c r="AG551" s="59">
        <v>4.22</v>
      </c>
      <c r="AH551" s="59">
        <v>23.8</v>
      </c>
      <c r="AI551" s="59">
        <v>0.24</v>
      </c>
      <c r="AJ551" s="35">
        <v>97.2</v>
      </c>
    </row>
    <row r="552" spans="27:36" x14ac:dyDescent="0.2">
      <c r="AA552" s="32" t="s">
        <v>136</v>
      </c>
      <c r="AB552" s="50" t="s">
        <v>128</v>
      </c>
      <c r="AC552" s="103" t="s">
        <v>201</v>
      </c>
      <c r="AD552" s="56" t="s">
        <v>379</v>
      </c>
      <c r="AE552" s="59">
        <v>8.0500000000000007</v>
      </c>
      <c r="AF552" s="35" t="s">
        <v>134</v>
      </c>
      <c r="AG552" s="59">
        <v>4.4800000000000004</v>
      </c>
      <c r="AH552" s="59">
        <v>23.8</v>
      </c>
      <c r="AI552" s="59">
        <v>0.34</v>
      </c>
      <c r="AJ552" s="35">
        <v>97.2</v>
      </c>
    </row>
    <row r="553" spans="27:36" x14ac:dyDescent="0.2">
      <c r="AA553" s="32" t="s">
        <v>136</v>
      </c>
      <c r="AB553" s="50" t="s">
        <v>128</v>
      </c>
      <c r="AC553" s="103" t="s">
        <v>182</v>
      </c>
      <c r="AD553" s="56" t="s">
        <v>379</v>
      </c>
      <c r="AE553" s="59">
        <v>4.26</v>
      </c>
      <c r="AF553" s="35" t="s">
        <v>134</v>
      </c>
      <c r="AG553" s="59">
        <v>4.41</v>
      </c>
      <c r="AH553" s="59">
        <v>23.8</v>
      </c>
      <c r="AI553" s="59">
        <v>0.18</v>
      </c>
      <c r="AJ553" s="35">
        <v>97.2</v>
      </c>
    </row>
    <row r="554" spans="27:36" x14ac:dyDescent="0.2">
      <c r="AA554" s="32" t="s">
        <v>136</v>
      </c>
      <c r="AB554" s="50" t="s">
        <v>128</v>
      </c>
      <c r="AC554" s="103" t="s">
        <v>197</v>
      </c>
      <c r="AD554" s="56" t="s">
        <v>379</v>
      </c>
      <c r="AE554" s="59">
        <v>5.65</v>
      </c>
      <c r="AF554" s="35" t="s">
        <v>134</v>
      </c>
      <c r="AG554" s="59">
        <v>4.22</v>
      </c>
      <c r="AH554" s="59">
        <v>23.8</v>
      </c>
      <c r="AI554" s="59">
        <v>0.24</v>
      </c>
      <c r="AJ554" s="35">
        <v>97.2</v>
      </c>
    </row>
    <row r="555" spans="27:36" x14ac:dyDescent="0.2">
      <c r="AA555" s="32" t="s">
        <v>136</v>
      </c>
      <c r="AB555" s="50" t="s">
        <v>128</v>
      </c>
      <c r="AC555" s="103" t="s">
        <v>198</v>
      </c>
      <c r="AD555" s="56" t="s">
        <v>379</v>
      </c>
      <c r="AE555" s="59">
        <v>8.0500000000000007</v>
      </c>
      <c r="AF555" s="35" t="s">
        <v>134</v>
      </c>
      <c r="AG555" s="59">
        <v>4.4800000000000004</v>
      </c>
      <c r="AH555" s="59">
        <v>23.8</v>
      </c>
      <c r="AI555" s="59">
        <v>0.34</v>
      </c>
      <c r="AJ555" s="35">
        <v>97.2</v>
      </c>
    </row>
    <row r="556" spans="27:36" x14ac:dyDescent="0.2">
      <c r="AA556" s="32" t="s">
        <v>136</v>
      </c>
      <c r="AB556" s="50" t="s">
        <v>128</v>
      </c>
      <c r="AC556" s="103" t="s">
        <v>195</v>
      </c>
      <c r="AD556" s="56" t="s">
        <v>379</v>
      </c>
      <c r="AE556" s="59">
        <v>9.6999999999999993</v>
      </c>
      <c r="AF556" s="35" t="s">
        <v>134</v>
      </c>
      <c r="AG556" s="59">
        <v>4.24</v>
      </c>
      <c r="AH556" s="59">
        <v>23.8</v>
      </c>
      <c r="AI556" s="59">
        <v>0.41</v>
      </c>
      <c r="AJ556" s="35">
        <v>97.2</v>
      </c>
    </row>
    <row r="557" spans="27:36" x14ac:dyDescent="0.2">
      <c r="AA557" s="32" t="s">
        <v>136</v>
      </c>
      <c r="AB557" s="50" t="s">
        <v>128</v>
      </c>
      <c r="AC557" s="103" t="s">
        <v>24</v>
      </c>
      <c r="AD557" s="56" t="s">
        <v>379</v>
      </c>
      <c r="AE557" s="59">
        <v>9.6</v>
      </c>
      <c r="AF557" s="35" t="s">
        <v>134</v>
      </c>
      <c r="AG557" s="59">
        <v>4.2699999999999996</v>
      </c>
      <c r="AH557" s="59">
        <v>23.8</v>
      </c>
      <c r="AI557" s="59">
        <v>0.4</v>
      </c>
      <c r="AJ557" s="35">
        <v>97.2</v>
      </c>
    </row>
    <row r="558" spans="27:36" x14ac:dyDescent="0.2">
      <c r="AA558" s="32" t="s">
        <v>136</v>
      </c>
      <c r="AB558" s="50" t="s">
        <v>128</v>
      </c>
      <c r="AC558" s="103" t="s">
        <v>202</v>
      </c>
      <c r="AD558" s="58" t="s">
        <v>379</v>
      </c>
      <c r="AE558" s="59">
        <v>7.68</v>
      </c>
      <c r="AF558" s="35" t="s">
        <v>134</v>
      </c>
      <c r="AG558" s="59">
        <v>4.37</v>
      </c>
      <c r="AH558" s="59">
        <v>23.8</v>
      </c>
      <c r="AI558" s="59">
        <v>0.32</v>
      </c>
      <c r="AJ558" s="35">
        <v>97.2</v>
      </c>
    </row>
    <row r="559" spans="27:36" x14ac:dyDescent="0.2">
      <c r="AA559" s="32" t="s">
        <v>136</v>
      </c>
      <c r="AB559" s="50" t="s">
        <v>128</v>
      </c>
      <c r="AC559" s="103" t="s">
        <v>203</v>
      </c>
      <c r="AD559" s="58" t="s">
        <v>379</v>
      </c>
      <c r="AE559" s="59">
        <v>8.61</v>
      </c>
      <c r="AF559" s="35" t="s">
        <v>134</v>
      </c>
      <c r="AG559" s="59">
        <v>4.24</v>
      </c>
      <c r="AH559" s="59">
        <v>23.8</v>
      </c>
      <c r="AI559" s="59">
        <v>0.36</v>
      </c>
      <c r="AJ559" s="35">
        <v>97.2</v>
      </c>
    </row>
    <row r="560" spans="27:36" x14ac:dyDescent="0.2">
      <c r="AA560" s="32" t="s">
        <v>136</v>
      </c>
      <c r="AB560" s="50" t="s">
        <v>128</v>
      </c>
      <c r="AC560" s="103" t="s">
        <v>139</v>
      </c>
      <c r="AD560" s="58" t="s">
        <v>379</v>
      </c>
      <c r="AE560" s="59">
        <v>7.68</v>
      </c>
      <c r="AF560" s="35" t="s">
        <v>134</v>
      </c>
      <c r="AG560" s="59">
        <v>4.37</v>
      </c>
      <c r="AH560" s="59">
        <v>23.8</v>
      </c>
      <c r="AI560" s="59">
        <v>0.32</v>
      </c>
      <c r="AJ560" s="35">
        <v>97.2</v>
      </c>
    </row>
    <row r="561" spans="27:36" x14ac:dyDescent="0.2">
      <c r="AA561" s="32" t="s">
        <v>136</v>
      </c>
      <c r="AB561" s="50" t="s">
        <v>128</v>
      </c>
      <c r="AC561" s="103" t="s">
        <v>186</v>
      </c>
      <c r="AD561" s="58" t="s">
        <v>379</v>
      </c>
      <c r="AE561" s="59">
        <v>8.61</v>
      </c>
      <c r="AF561" s="35" t="s">
        <v>134</v>
      </c>
      <c r="AG561" s="59">
        <v>4.24</v>
      </c>
      <c r="AH561" s="59">
        <v>23.8</v>
      </c>
      <c r="AI561" s="59">
        <v>0.36</v>
      </c>
      <c r="AJ561" s="35">
        <v>97.2</v>
      </c>
    </row>
    <row r="562" spans="27:36" x14ac:dyDescent="0.2">
      <c r="AA562" s="32" t="s">
        <v>136</v>
      </c>
      <c r="AB562" s="50" t="s">
        <v>128</v>
      </c>
      <c r="AC562" s="103" t="s">
        <v>188</v>
      </c>
      <c r="AD562" s="58" t="s">
        <v>379</v>
      </c>
      <c r="AE562" s="59">
        <v>8.8699999999999992</v>
      </c>
      <c r="AF562" s="35" t="s">
        <v>134</v>
      </c>
      <c r="AG562" s="59">
        <v>4.24</v>
      </c>
      <c r="AH562" s="59">
        <v>23.8</v>
      </c>
      <c r="AI562" s="59">
        <v>0.37</v>
      </c>
      <c r="AJ562" s="35">
        <v>97.2</v>
      </c>
    </row>
    <row r="563" spans="27:36" x14ac:dyDescent="0.2">
      <c r="AA563" s="32" t="s">
        <v>136</v>
      </c>
      <c r="AB563" s="50" t="s">
        <v>128</v>
      </c>
      <c r="AC563" s="103" t="s">
        <v>256</v>
      </c>
      <c r="AD563" s="58" t="s">
        <v>379</v>
      </c>
      <c r="AE563" s="59">
        <v>4.2</v>
      </c>
      <c r="AF563" s="35" t="s">
        <v>134</v>
      </c>
      <c r="AG563" s="59">
        <v>5.0999999999999996</v>
      </c>
      <c r="AH563" s="59">
        <v>23.8</v>
      </c>
      <c r="AI563" s="59">
        <v>0.18</v>
      </c>
      <c r="AJ563" s="35">
        <v>97.2</v>
      </c>
    </row>
    <row r="564" spans="27:36" x14ac:dyDescent="0.2">
      <c r="AA564" s="32" t="s">
        <v>136</v>
      </c>
      <c r="AB564" s="50" t="s">
        <v>128</v>
      </c>
      <c r="AC564" s="103" t="s">
        <v>266</v>
      </c>
      <c r="AD564" s="58" t="s">
        <v>379</v>
      </c>
      <c r="AE564" s="59">
        <v>6.35</v>
      </c>
      <c r="AF564" s="35" t="s">
        <v>134</v>
      </c>
      <c r="AG564" s="59">
        <v>4.95</v>
      </c>
      <c r="AH564" s="59">
        <v>23.8</v>
      </c>
      <c r="AI564" s="59">
        <v>0.27</v>
      </c>
      <c r="AJ564" s="35">
        <v>97.2</v>
      </c>
    </row>
    <row r="565" spans="27:36" x14ac:dyDescent="0.2">
      <c r="AA565" s="32" t="s">
        <v>136</v>
      </c>
      <c r="AB565" s="50" t="s">
        <v>128</v>
      </c>
      <c r="AC565" s="103" t="s">
        <v>279</v>
      </c>
      <c r="AD565" s="58" t="s">
        <v>379</v>
      </c>
      <c r="AE565" s="59">
        <v>8.4</v>
      </c>
      <c r="AF565" s="35" t="s">
        <v>134</v>
      </c>
      <c r="AG565" s="59">
        <v>5.15</v>
      </c>
      <c r="AH565" s="59">
        <v>23.8</v>
      </c>
      <c r="AI565" s="59">
        <v>0.35</v>
      </c>
      <c r="AJ565" s="35">
        <v>97.2</v>
      </c>
    </row>
    <row r="566" spans="27:36" x14ac:dyDescent="0.2">
      <c r="AA566" s="32" t="s">
        <v>136</v>
      </c>
      <c r="AB566" s="50" t="s">
        <v>128</v>
      </c>
      <c r="AC566" s="103" t="s">
        <v>287</v>
      </c>
      <c r="AD566" s="58" t="s">
        <v>379</v>
      </c>
      <c r="AE566" s="59">
        <v>10</v>
      </c>
      <c r="AF566" s="35" t="s">
        <v>134</v>
      </c>
      <c r="AG566" s="59">
        <v>4.95</v>
      </c>
      <c r="AH566" s="59">
        <v>23.8</v>
      </c>
      <c r="AI566" s="59">
        <v>0.42</v>
      </c>
      <c r="AJ566" s="35">
        <v>97.2</v>
      </c>
    </row>
    <row r="567" spans="27:36" x14ac:dyDescent="0.2">
      <c r="AA567" s="32" t="s">
        <v>136</v>
      </c>
      <c r="AB567" s="50" t="s">
        <v>128</v>
      </c>
      <c r="AC567" s="103" t="s">
        <v>199</v>
      </c>
      <c r="AD567" s="58" t="s">
        <v>384</v>
      </c>
      <c r="AE567" s="59">
        <v>4.26</v>
      </c>
      <c r="AF567" s="35" t="s">
        <v>134</v>
      </c>
      <c r="AG567" s="59">
        <v>4.41</v>
      </c>
      <c r="AH567" s="59">
        <v>22</v>
      </c>
      <c r="AI567" s="59">
        <v>0.19</v>
      </c>
      <c r="AJ567" s="35">
        <v>97.7</v>
      </c>
    </row>
    <row r="568" spans="27:36" x14ac:dyDescent="0.2">
      <c r="AA568" s="32" t="s">
        <v>136</v>
      </c>
      <c r="AB568" s="50" t="s">
        <v>128</v>
      </c>
      <c r="AC568" s="103" t="s">
        <v>200</v>
      </c>
      <c r="AD568" s="58" t="s">
        <v>384</v>
      </c>
      <c r="AE568" s="59">
        <v>5.65</v>
      </c>
      <c r="AF568" s="35" t="s">
        <v>134</v>
      </c>
      <c r="AG568" s="59">
        <v>4.22</v>
      </c>
      <c r="AH568" s="59">
        <v>22</v>
      </c>
      <c r="AI568" s="59">
        <v>0.26</v>
      </c>
      <c r="AJ568" s="35">
        <v>97.7</v>
      </c>
    </row>
    <row r="569" spans="27:36" x14ac:dyDescent="0.2">
      <c r="AA569" s="32" t="s">
        <v>136</v>
      </c>
      <c r="AB569" s="50" t="s">
        <v>128</v>
      </c>
      <c r="AC569" s="103" t="s">
        <v>201</v>
      </c>
      <c r="AD569" s="58" t="s">
        <v>384</v>
      </c>
      <c r="AE569" s="59">
        <v>8.0500000000000007</v>
      </c>
      <c r="AF569" s="35" t="s">
        <v>134</v>
      </c>
      <c r="AG569" s="59">
        <v>4.4800000000000004</v>
      </c>
      <c r="AH569" s="59">
        <v>22</v>
      </c>
      <c r="AI569" s="59">
        <v>0.37</v>
      </c>
      <c r="AJ569" s="35">
        <v>97.7</v>
      </c>
    </row>
    <row r="570" spans="27:36" x14ac:dyDescent="0.2">
      <c r="AA570" s="32" t="s">
        <v>136</v>
      </c>
      <c r="AB570" s="50" t="s">
        <v>128</v>
      </c>
      <c r="AC570" s="103" t="s">
        <v>182</v>
      </c>
      <c r="AD570" s="58" t="s">
        <v>384</v>
      </c>
      <c r="AE570" s="59">
        <v>4.26</v>
      </c>
      <c r="AF570" s="35" t="s">
        <v>134</v>
      </c>
      <c r="AG570" s="59">
        <v>4.41</v>
      </c>
      <c r="AH570" s="59">
        <v>22</v>
      </c>
      <c r="AI570" s="59">
        <v>0.19</v>
      </c>
      <c r="AJ570" s="35">
        <v>97.7</v>
      </c>
    </row>
    <row r="571" spans="27:36" x14ac:dyDescent="0.2">
      <c r="AA571" s="32" t="s">
        <v>136</v>
      </c>
      <c r="AB571" s="50" t="s">
        <v>128</v>
      </c>
      <c r="AC571" s="103" t="s">
        <v>197</v>
      </c>
      <c r="AD571" s="58" t="s">
        <v>384</v>
      </c>
      <c r="AE571" s="59">
        <v>5.65</v>
      </c>
      <c r="AF571" s="35" t="s">
        <v>134</v>
      </c>
      <c r="AG571" s="59">
        <v>4.22</v>
      </c>
      <c r="AH571" s="59">
        <v>22</v>
      </c>
      <c r="AI571" s="59">
        <v>0.26</v>
      </c>
      <c r="AJ571" s="35">
        <v>97.7</v>
      </c>
    </row>
    <row r="572" spans="27:36" x14ac:dyDescent="0.2">
      <c r="AA572" s="32" t="s">
        <v>136</v>
      </c>
      <c r="AB572" s="50" t="s">
        <v>128</v>
      </c>
      <c r="AC572" s="103" t="s">
        <v>198</v>
      </c>
      <c r="AD572" s="58" t="s">
        <v>384</v>
      </c>
      <c r="AE572" s="59">
        <v>8.0500000000000007</v>
      </c>
      <c r="AF572" s="35" t="s">
        <v>134</v>
      </c>
      <c r="AG572" s="59">
        <v>4.4800000000000004</v>
      </c>
      <c r="AH572" s="59">
        <v>22</v>
      </c>
      <c r="AI572" s="59">
        <v>0.37</v>
      </c>
      <c r="AJ572" s="35">
        <v>97.7</v>
      </c>
    </row>
    <row r="573" spans="27:36" x14ac:dyDescent="0.2">
      <c r="AA573" s="32" t="s">
        <v>136</v>
      </c>
      <c r="AB573" s="50" t="s">
        <v>128</v>
      </c>
      <c r="AC573" s="103" t="s">
        <v>195</v>
      </c>
      <c r="AD573" s="58" t="s">
        <v>384</v>
      </c>
      <c r="AE573" s="59">
        <v>9.6999999999999993</v>
      </c>
      <c r="AF573" s="35" t="s">
        <v>134</v>
      </c>
      <c r="AG573" s="59">
        <v>4.24</v>
      </c>
      <c r="AH573" s="59">
        <v>22</v>
      </c>
      <c r="AI573" s="59">
        <v>0.44</v>
      </c>
      <c r="AJ573" s="35">
        <v>97.7</v>
      </c>
    </row>
    <row r="574" spans="27:36" x14ac:dyDescent="0.2">
      <c r="AA574" s="32" t="s">
        <v>136</v>
      </c>
      <c r="AB574" s="50" t="s">
        <v>128</v>
      </c>
      <c r="AC574" s="103" t="s">
        <v>24</v>
      </c>
      <c r="AD574" s="58" t="s">
        <v>384</v>
      </c>
      <c r="AE574" s="59">
        <v>9.6</v>
      </c>
      <c r="AF574" s="35" t="s">
        <v>134</v>
      </c>
      <c r="AG574" s="59">
        <v>4.2699999999999996</v>
      </c>
      <c r="AH574" s="59">
        <v>22</v>
      </c>
      <c r="AI574" s="59">
        <v>0.44</v>
      </c>
      <c r="AJ574" s="35">
        <v>97.7</v>
      </c>
    </row>
    <row r="575" spans="27:36" x14ac:dyDescent="0.2">
      <c r="AA575" s="32" t="s">
        <v>136</v>
      </c>
      <c r="AB575" s="50" t="s">
        <v>128</v>
      </c>
      <c r="AC575" s="103" t="s">
        <v>202</v>
      </c>
      <c r="AD575" s="58" t="s">
        <v>384</v>
      </c>
      <c r="AE575" s="59">
        <v>7.68</v>
      </c>
      <c r="AF575" s="35" t="s">
        <v>134</v>
      </c>
      <c r="AG575" s="59">
        <v>4.37</v>
      </c>
      <c r="AH575" s="59">
        <v>22</v>
      </c>
      <c r="AI575" s="59">
        <v>0.35</v>
      </c>
      <c r="AJ575" s="35">
        <v>97.7</v>
      </c>
    </row>
    <row r="576" spans="27:36" x14ac:dyDescent="0.2">
      <c r="AA576" s="32" t="s">
        <v>136</v>
      </c>
      <c r="AB576" s="50" t="s">
        <v>128</v>
      </c>
      <c r="AC576" s="103" t="s">
        <v>203</v>
      </c>
      <c r="AD576" s="58" t="s">
        <v>384</v>
      </c>
      <c r="AE576" s="59">
        <v>8.61</v>
      </c>
      <c r="AF576" s="35" t="s">
        <v>134</v>
      </c>
      <c r="AG576" s="59">
        <v>4.24</v>
      </c>
      <c r="AH576" s="59">
        <v>22</v>
      </c>
      <c r="AI576" s="59">
        <v>0.39</v>
      </c>
      <c r="AJ576" s="35">
        <v>97.7</v>
      </c>
    </row>
    <row r="577" spans="27:36" x14ac:dyDescent="0.2">
      <c r="AA577" s="32" t="s">
        <v>136</v>
      </c>
      <c r="AB577" s="50" t="s">
        <v>128</v>
      </c>
      <c r="AC577" s="103" t="s">
        <v>139</v>
      </c>
      <c r="AD577" s="58" t="s">
        <v>384</v>
      </c>
      <c r="AE577" s="59">
        <v>7.68</v>
      </c>
      <c r="AF577" s="35" t="s">
        <v>134</v>
      </c>
      <c r="AG577" s="59">
        <v>4.37</v>
      </c>
      <c r="AH577" s="59">
        <v>22</v>
      </c>
      <c r="AI577" s="59">
        <v>0.35</v>
      </c>
      <c r="AJ577" s="35">
        <v>97.7</v>
      </c>
    </row>
    <row r="578" spans="27:36" x14ac:dyDescent="0.2">
      <c r="AA578" s="32" t="s">
        <v>136</v>
      </c>
      <c r="AB578" s="50" t="s">
        <v>128</v>
      </c>
      <c r="AC578" s="103" t="s">
        <v>186</v>
      </c>
      <c r="AD578" s="58" t="s">
        <v>384</v>
      </c>
      <c r="AE578" s="59">
        <v>8.61</v>
      </c>
      <c r="AF578" s="35" t="s">
        <v>134</v>
      </c>
      <c r="AG578" s="59">
        <v>4.24</v>
      </c>
      <c r="AH578" s="59">
        <v>22</v>
      </c>
      <c r="AI578" s="59">
        <v>0.39</v>
      </c>
      <c r="AJ578" s="35">
        <v>97.7</v>
      </c>
    </row>
    <row r="579" spans="27:36" x14ac:dyDescent="0.2">
      <c r="AA579" s="32" t="s">
        <v>136</v>
      </c>
      <c r="AB579" s="50" t="s">
        <v>128</v>
      </c>
      <c r="AC579" s="103" t="s">
        <v>188</v>
      </c>
      <c r="AD579" s="58" t="s">
        <v>384</v>
      </c>
      <c r="AE579" s="59">
        <v>8.8699999999999992</v>
      </c>
      <c r="AF579" s="35" t="s">
        <v>134</v>
      </c>
      <c r="AG579" s="59">
        <v>4.24</v>
      </c>
      <c r="AH579" s="59">
        <v>22</v>
      </c>
      <c r="AI579" s="59">
        <v>0.4</v>
      </c>
      <c r="AJ579" s="35">
        <v>97.7</v>
      </c>
    </row>
    <row r="580" spans="27:36" x14ac:dyDescent="0.2">
      <c r="AA580" s="32" t="s">
        <v>136</v>
      </c>
      <c r="AB580" s="50" t="s">
        <v>128</v>
      </c>
      <c r="AC580" s="103" t="s">
        <v>256</v>
      </c>
      <c r="AD580" s="58" t="s">
        <v>384</v>
      </c>
      <c r="AE580" s="59">
        <v>4.2</v>
      </c>
      <c r="AF580" s="35" t="s">
        <v>134</v>
      </c>
      <c r="AG580" s="59">
        <v>5.0999999999999996</v>
      </c>
      <c r="AH580" s="59">
        <v>22</v>
      </c>
      <c r="AI580" s="59">
        <v>0.19</v>
      </c>
      <c r="AJ580" s="35">
        <v>97.7</v>
      </c>
    </row>
    <row r="581" spans="27:36" x14ac:dyDescent="0.2">
      <c r="AA581" s="32" t="s">
        <v>136</v>
      </c>
      <c r="AB581" s="50" t="s">
        <v>128</v>
      </c>
      <c r="AC581" s="103" t="s">
        <v>266</v>
      </c>
      <c r="AD581" s="58" t="s">
        <v>384</v>
      </c>
      <c r="AE581" s="59">
        <v>6.35</v>
      </c>
      <c r="AF581" s="35" t="s">
        <v>134</v>
      </c>
      <c r="AG581" s="59">
        <v>4.95</v>
      </c>
      <c r="AH581" s="59">
        <v>22</v>
      </c>
      <c r="AI581" s="59">
        <v>0.28999999999999998</v>
      </c>
      <c r="AJ581" s="35">
        <v>97.7</v>
      </c>
    </row>
    <row r="582" spans="27:36" x14ac:dyDescent="0.2">
      <c r="AA582" s="32" t="s">
        <v>136</v>
      </c>
      <c r="AB582" s="50" t="s">
        <v>128</v>
      </c>
      <c r="AC582" s="103" t="s">
        <v>279</v>
      </c>
      <c r="AD582" s="58" t="s">
        <v>384</v>
      </c>
      <c r="AE582" s="59">
        <v>8.4</v>
      </c>
      <c r="AF582" s="35" t="s">
        <v>134</v>
      </c>
      <c r="AG582" s="59">
        <v>5.15</v>
      </c>
      <c r="AH582" s="59">
        <v>22</v>
      </c>
      <c r="AI582" s="59">
        <v>0.38</v>
      </c>
      <c r="AJ582" s="35">
        <v>97.7</v>
      </c>
    </row>
    <row r="583" spans="27:36" x14ac:dyDescent="0.2">
      <c r="AA583" s="32" t="s">
        <v>136</v>
      </c>
      <c r="AB583" s="50" t="s">
        <v>128</v>
      </c>
      <c r="AC583" s="103" t="s">
        <v>287</v>
      </c>
      <c r="AD583" s="58" t="s">
        <v>384</v>
      </c>
      <c r="AE583" s="59">
        <v>10</v>
      </c>
      <c r="AF583" s="35" t="s">
        <v>134</v>
      </c>
      <c r="AG583" s="59">
        <v>4.95</v>
      </c>
      <c r="AH583" s="59">
        <v>22</v>
      </c>
      <c r="AI583" s="59">
        <v>0.45</v>
      </c>
      <c r="AJ583" s="35">
        <v>97.7</v>
      </c>
    </row>
    <row r="584" spans="27:36" x14ac:dyDescent="0.2">
      <c r="AA584" s="32" t="s">
        <v>136</v>
      </c>
      <c r="AB584" s="50" t="s">
        <v>128</v>
      </c>
      <c r="AC584" s="103" t="s">
        <v>199</v>
      </c>
      <c r="AD584" s="58" t="s">
        <v>390</v>
      </c>
      <c r="AE584" s="59">
        <v>4.26</v>
      </c>
      <c r="AF584" s="35" t="s">
        <v>134</v>
      </c>
      <c r="AG584" s="59">
        <v>4.41</v>
      </c>
      <c r="AH584" s="59">
        <v>22</v>
      </c>
      <c r="AI584" s="59">
        <v>0.19</v>
      </c>
      <c r="AJ584" s="35">
        <v>97.7</v>
      </c>
    </row>
    <row r="585" spans="27:36" x14ac:dyDescent="0.2">
      <c r="AA585" s="32" t="s">
        <v>136</v>
      </c>
      <c r="AB585" s="50" t="s">
        <v>128</v>
      </c>
      <c r="AC585" s="103" t="s">
        <v>200</v>
      </c>
      <c r="AD585" s="58" t="s">
        <v>390</v>
      </c>
      <c r="AE585" s="59">
        <v>5.65</v>
      </c>
      <c r="AF585" s="35" t="s">
        <v>134</v>
      </c>
      <c r="AG585" s="59">
        <v>4.22</v>
      </c>
      <c r="AH585" s="59">
        <v>22</v>
      </c>
      <c r="AI585" s="59">
        <v>0.26</v>
      </c>
      <c r="AJ585" s="35">
        <v>97.7</v>
      </c>
    </row>
    <row r="586" spans="27:36" x14ac:dyDescent="0.2">
      <c r="AA586" s="32" t="s">
        <v>136</v>
      </c>
      <c r="AB586" s="50" t="s">
        <v>128</v>
      </c>
      <c r="AC586" s="103" t="s">
        <v>201</v>
      </c>
      <c r="AD586" s="58" t="s">
        <v>390</v>
      </c>
      <c r="AE586" s="59">
        <v>8.0500000000000007</v>
      </c>
      <c r="AF586" s="35" t="s">
        <v>134</v>
      </c>
      <c r="AG586" s="59">
        <v>4.4800000000000004</v>
      </c>
      <c r="AH586" s="59">
        <v>22</v>
      </c>
      <c r="AI586" s="59">
        <v>0.37</v>
      </c>
      <c r="AJ586" s="35">
        <v>97.7</v>
      </c>
    </row>
    <row r="587" spans="27:36" x14ac:dyDescent="0.2">
      <c r="AA587" s="32" t="s">
        <v>136</v>
      </c>
      <c r="AB587" s="50" t="s">
        <v>128</v>
      </c>
      <c r="AC587" s="103" t="s">
        <v>182</v>
      </c>
      <c r="AD587" s="58" t="s">
        <v>390</v>
      </c>
      <c r="AE587" s="59">
        <v>4.26</v>
      </c>
      <c r="AF587" s="35" t="s">
        <v>134</v>
      </c>
      <c r="AG587" s="59">
        <v>4.41</v>
      </c>
      <c r="AH587" s="59">
        <v>22</v>
      </c>
      <c r="AI587" s="59">
        <v>0.19</v>
      </c>
      <c r="AJ587" s="35">
        <v>97.7</v>
      </c>
    </row>
    <row r="588" spans="27:36" x14ac:dyDescent="0.2">
      <c r="AA588" s="32" t="s">
        <v>136</v>
      </c>
      <c r="AB588" s="50" t="s">
        <v>128</v>
      </c>
      <c r="AC588" s="103" t="s">
        <v>197</v>
      </c>
      <c r="AD588" s="58" t="s">
        <v>390</v>
      </c>
      <c r="AE588" s="59">
        <v>5.65</v>
      </c>
      <c r="AF588" s="35" t="s">
        <v>134</v>
      </c>
      <c r="AG588" s="59">
        <v>4.22</v>
      </c>
      <c r="AH588" s="59">
        <v>22</v>
      </c>
      <c r="AI588" s="59">
        <v>0.26</v>
      </c>
      <c r="AJ588" s="35">
        <v>97.7</v>
      </c>
    </row>
    <row r="589" spans="27:36" x14ac:dyDescent="0.2">
      <c r="AA589" s="32" t="s">
        <v>136</v>
      </c>
      <c r="AB589" s="50" t="s">
        <v>128</v>
      </c>
      <c r="AC589" s="103" t="s">
        <v>198</v>
      </c>
      <c r="AD589" s="58" t="s">
        <v>390</v>
      </c>
      <c r="AE589" s="59">
        <v>8.0500000000000007</v>
      </c>
      <c r="AF589" s="35" t="s">
        <v>134</v>
      </c>
      <c r="AG589" s="59">
        <v>4.4800000000000004</v>
      </c>
      <c r="AH589" s="59">
        <v>22</v>
      </c>
      <c r="AI589" s="59">
        <v>0.37</v>
      </c>
      <c r="AJ589" s="35">
        <v>97.7</v>
      </c>
    </row>
    <row r="590" spans="27:36" x14ac:dyDescent="0.2">
      <c r="AA590" s="32" t="s">
        <v>136</v>
      </c>
      <c r="AB590" s="50" t="s">
        <v>128</v>
      </c>
      <c r="AC590" s="103" t="s">
        <v>195</v>
      </c>
      <c r="AD590" s="32" t="s">
        <v>390</v>
      </c>
      <c r="AE590" s="59">
        <v>9.6999999999999993</v>
      </c>
      <c r="AF590" s="35" t="s">
        <v>134</v>
      </c>
      <c r="AG590" s="59">
        <v>4.24</v>
      </c>
      <c r="AH590" s="59">
        <v>22</v>
      </c>
      <c r="AI590" s="59">
        <v>0.44</v>
      </c>
      <c r="AJ590" s="35">
        <v>97.7</v>
      </c>
    </row>
    <row r="591" spans="27:36" x14ac:dyDescent="0.2">
      <c r="AA591" s="32" t="s">
        <v>136</v>
      </c>
      <c r="AB591" s="50" t="s">
        <v>128</v>
      </c>
      <c r="AC591" s="103" t="s">
        <v>24</v>
      </c>
      <c r="AD591" s="32" t="s">
        <v>390</v>
      </c>
      <c r="AE591" s="59">
        <v>9.6</v>
      </c>
      <c r="AF591" s="35" t="s">
        <v>134</v>
      </c>
      <c r="AG591" s="59">
        <v>4.2699999999999996</v>
      </c>
      <c r="AH591" s="59">
        <v>22</v>
      </c>
      <c r="AI591" s="59">
        <v>0.44</v>
      </c>
      <c r="AJ591" s="35">
        <v>97.7</v>
      </c>
    </row>
    <row r="592" spans="27:36" x14ac:dyDescent="0.2">
      <c r="AA592" s="32" t="s">
        <v>136</v>
      </c>
      <c r="AB592" s="50" t="s">
        <v>128</v>
      </c>
      <c r="AC592" s="98" t="s">
        <v>202</v>
      </c>
      <c r="AD592" s="32" t="s">
        <v>390</v>
      </c>
      <c r="AE592" s="59">
        <v>7.68</v>
      </c>
      <c r="AF592" s="35" t="s">
        <v>134</v>
      </c>
      <c r="AG592" s="59">
        <v>4.37</v>
      </c>
      <c r="AH592" s="59">
        <v>22</v>
      </c>
      <c r="AI592" s="59">
        <v>0.35</v>
      </c>
      <c r="AJ592" s="35">
        <v>97.7</v>
      </c>
    </row>
    <row r="593" spans="27:36" x14ac:dyDescent="0.2">
      <c r="AA593" s="32" t="s">
        <v>136</v>
      </c>
      <c r="AB593" s="50" t="s">
        <v>128</v>
      </c>
      <c r="AC593" s="98" t="s">
        <v>203</v>
      </c>
      <c r="AD593" s="32" t="s">
        <v>390</v>
      </c>
      <c r="AE593" s="59">
        <v>8.61</v>
      </c>
      <c r="AF593" s="35" t="s">
        <v>134</v>
      </c>
      <c r="AG593" s="59">
        <v>4.24</v>
      </c>
      <c r="AH593" s="59">
        <v>22</v>
      </c>
      <c r="AI593" s="59">
        <v>0.39</v>
      </c>
      <c r="AJ593" s="35">
        <v>97.7</v>
      </c>
    </row>
    <row r="594" spans="27:36" x14ac:dyDescent="0.2">
      <c r="AA594" s="32" t="s">
        <v>136</v>
      </c>
      <c r="AB594" s="50" t="s">
        <v>128</v>
      </c>
      <c r="AC594" s="98" t="s">
        <v>139</v>
      </c>
      <c r="AD594" s="32" t="s">
        <v>390</v>
      </c>
      <c r="AE594" s="59">
        <v>7.68</v>
      </c>
      <c r="AF594" s="35" t="s">
        <v>134</v>
      </c>
      <c r="AG594" s="59">
        <v>4.37</v>
      </c>
      <c r="AH594" s="59">
        <v>22</v>
      </c>
      <c r="AI594" s="59">
        <v>0.35</v>
      </c>
      <c r="AJ594" s="35">
        <v>97.7</v>
      </c>
    </row>
    <row r="595" spans="27:36" x14ac:dyDescent="0.2">
      <c r="AA595" s="32" t="s">
        <v>136</v>
      </c>
      <c r="AB595" s="50" t="s">
        <v>128</v>
      </c>
      <c r="AC595" s="98" t="s">
        <v>186</v>
      </c>
      <c r="AD595" s="32" t="s">
        <v>390</v>
      </c>
      <c r="AE595" s="59">
        <v>8.61</v>
      </c>
      <c r="AF595" s="35" t="s">
        <v>134</v>
      </c>
      <c r="AG595" s="59">
        <v>4.24</v>
      </c>
      <c r="AH595" s="59">
        <v>22</v>
      </c>
      <c r="AI595" s="59">
        <v>0.39</v>
      </c>
      <c r="AJ595" s="35">
        <v>97.7</v>
      </c>
    </row>
    <row r="596" spans="27:36" x14ac:dyDescent="0.2">
      <c r="AA596" s="32" t="s">
        <v>136</v>
      </c>
      <c r="AB596" s="50" t="s">
        <v>128</v>
      </c>
      <c r="AC596" s="98" t="s">
        <v>188</v>
      </c>
      <c r="AD596" s="32" t="s">
        <v>390</v>
      </c>
      <c r="AE596" s="59">
        <v>8.8699999999999992</v>
      </c>
      <c r="AF596" s="35" t="s">
        <v>134</v>
      </c>
      <c r="AG596" s="59">
        <v>4.24</v>
      </c>
      <c r="AH596" s="59">
        <v>22</v>
      </c>
      <c r="AI596" s="59">
        <v>0.4</v>
      </c>
      <c r="AJ596" s="35">
        <v>97.7</v>
      </c>
    </row>
    <row r="597" spans="27:36" x14ac:dyDescent="0.2">
      <c r="AA597" s="32" t="s">
        <v>136</v>
      </c>
      <c r="AB597" s="50" t="s">
        <v>128</v>
      </c>
      <c r="AC597" s="98" t="s">
        <v>256</v>
      </c>
      <c r="AD597" s="32" t="s">
        <v>390</v>
      </c>
      <c r="AE597" s="59">
        <v>4.2</v>
      </c>
      <c r="AF597" s="35" t="s">
        <v>134</v>
      </c>
      <c r="AG597" s="59">
        <v>5.0999999999999996</v>
      </c>
      <c r="AH597" s="59">
        <v>22</v>
      </c>
      <c r="AI597" s="59">
        <v>0.19</v>
      </c>
      <c r="AJ597" s="35">
        <v>97.7</v>
      </c>
    </row>
    <row r="598" spans="27:36" x14ac:dyDescent="0.2">
      <c r="AA598" s="32" t="s">
        <v>136</v>
      </c>
      <c r="AB598" s="50" t="s">
        <v>128</v>
      </c>
      <c r="AC598" s="98" t="s">
        <v>266</v>
      </c>
      <c r="AD598" s="32" t="s">
        <v>390</v>
      </c>
      <c r="AE598" s="59">
        <v>6.35</v>
      </c>
      <c r="AF598" s="35" t="s">
        <v>134</v>
      </c>
      <c r="AG598" s="59">
        <v>4.95</v>
      </c>
      <c r="AH598" s="59">
        <v>22</v>
      </c>
      <c r="AI598" s="59">
        <v>0.28999999999999998</v>
      </c>
      <c r="AJ598" s="35">
        <v>97.7</v>
      </c>
    </row>
    <row r="599" spans="27:36" x14ac:dyDescent="0.2">
      <c r="AA599" s="32" t="s">
        <v>136</v>
      </c>
      <c r="AB599" s="50" t="s">
        <v>128</v>
      </c>
      <c r="AC599" s="98" t="s">
        <v>279</v>
      </c>
      <c r="AD599" s="32" t="s">
        <v>390</v>
      </c>
      <c r="AE599" s="59">
        <v>8.4</v>
      </c>
      <c r="AF599" s="35" t="s">
        <v>134</v>
      </c>
      <c r="AG599" s="59">
        <v>5.15</v>
      </c>
      <c r="AH599" s="59">
        <v>22</v>
      </c>
      <c r="AI599" s="59">
        <v>0.38</v>
      </c>
      <c r="AJ599" s="35">
        <v>97.7</v>
      </c>
    </row>
    <row r="600" spans="27:36" x14ac:dyDescent="0.2">
      <c r="AA600" s="32" t="s">
        <v>136</v>
      </c>
      <c r="AB600" s="50" t="s">
        <v>128</v>
      </c>
      <c r="AC600" s="98" t="s">
        <v>287</v>
      </c>
      <c r="AD600" s="32" t="s">
        <v>390</v>
      </c>
      <c r="AE600" s="59">
        <v>10</v>
      </c>
      <c r="AF600" s="35" t="s">
        <v>134</v>
      </c>
      <c r="AG600" s="59">
        <v>4.95</v>
      </c>
      <c r="AH600" s="59">
        <v>22</v>
      </c>
      <c r="AI600" s="59">
        <v>0.45</v>
      </c>
      <c r="AJ600" s="35">
        <v>97.7</v>
      </c>
    </row>
    <row r="601" spans="27:36" x14ac:dyDescent="0.2">
      <c r="AA601" s="32" t="s">
        <v>136</v>
      </c>
      <c r="AB601" s="50" t="s">
        <v>128</v>
      </c>
      <c r="AC601" s="98" t="s">
        <v>199</v>
      </c>
      <c r="AD601" s="32" t="s">
        <v>229</v>
      </c>
      <c r="AE601" s="59">
        <v>4.26</v>
      </c>
      <c r="AF601" s="35" t="s">
        <v>134</v>
      </c>
      <c r="AG601" s="59">
        <v>4.41</v>
      </c>
      <c r="AH601" s="59">
        <v>34.1</v>
      </c>
      <c r="AI601" s="59">
        <v>0.12</v>
      </c>
      <c r="AJ601" s="35">
        <v>98</v>
      </c>
    </row>
    <row r="602" spans="27:36" x14ac:dyDescent="0.2">
      <c r="AA602" s="32" t="s">
        <v>136</v>
      </c>
      <c r="AB602" s="50" t="s">
        <v>128</v>
      </c>
      <c r="AC602" s="98" t="s">
        <v>200</v>
      </c>
      <c r="AD602" s="32" t="s">
        <v>229</v>
      </c>
      <c r="AE602" s="59">
        <v>5.65</v>
      </c>
      <c r="AF602" s="35" t="s">
        <v>134</v>
      </c>
      <c r="AG602" s="59">
        <v>4.22</v>
      </c>
      <c r="AH602" s="59">
        <v>34.1</v>
      </c>
      <c r="AI602" s="59">
        <v>0.17</v>
      </c>
      <c r="AJ602" s="35">
        <v>98</v>
      </c>
    </row>
    <row r="603" spans="27:36" x14ac:dyDescent="0.2">
      <c r="AA603" s="32" t="s">
        <v>136</v>
      </c>
      <c r="AB603" s="50" t="s">
        <v>128</v>
      </c>
      <c r="AC603" s="98" t="s">
        <v>201</v>
      </c>
      <c r="AD603" s="32" t="s">
        <v>229</v>
      </c>
      <c r="AE603" s="59">
        <v>8.0500000000000007</v>
      </c>
      <c r="AF603" s="35" t="s">
        <v>134</v>
      </c>
      <c r="AG603" s="59">
        <v>4.4800000000000004</v>
      </c>
      <c r="AH603" s="59">
        <v>34.1</v>
      </c>
      <c r="AI603" s="59">
        <v>0.24</v>
      </c>
      <c r="AJ603" s="35">
        <v>98</v>
      </c>
    </row>
    <row r="604" spans="27:36" x14ac:dyDescent="0.2">
      <c r="AA604" s="32" t="s">
        <v>136</v>
      </c>
      <c r="AB604" s="50" t="s">
        <v>128</v>
      </c>
      <c r="AC604" s="98" t="s">
        <v>182</v>
      </c>
      <c r="AD604" s="32" t="s">
        <v>229</v>
      </c>
      <c r="AE604" s="59">
        <v>4.26</v>
      </c>
      <c r="AF604" s="35" t="s">
        <v>134</v>
      </c>
      <c r="AG604" s="59">
        <v>4.41</v>
      </c>
      <c r="AH604" s="59">
        <v>34.1</v>
      </c>
      <c r="AI604" s="59">
        <v>0.12</v>
      </c>
      <c r="AJ604" s="35">
        <v>98</v>
      </c>
    </row>
    <row r="605" spans="27:36" x14ac:dyDescent="0.2">
      <c r="AA605" s="32" t="s">
        <v>136</v>
      </c>
      <c r="AB605" s="50" t="s">
        <v>128</v>
      </c>
      <c r="AC605" s="98" t="s">
        <v>197</v>
      </c>
      <c r="AD605" s="32" t="s">
        <v>229</v>
      </c>
      <c r="AE605" s="59">
        <v>5.65</v>
      </c>
      <c r="AF605" s="35" t="s">
        <v>134</v>
      </c>
      <c r="AG605" s="59">
        <v>4.22</v>
      </c>
      <c r="AH605" s="59">
        <v>34.1</v>
      </c>
      <c r="AI605" s="59">
        <v>0.17</v>
      </c>
      <c r="AJ605" s="35">
        <v>98</v>
      </c>
    </row>
    <row r="606" spans="27:36" x14ac:dyDescent="0.2">
      <c r="AA606" s="32" t="s">
        <v>136</v>
      </c>
      <c r="AB606" s="50" t="s">
        <v>128</v>
      </c>
      <c r="AC606" s="98" t="s">
        <v>198</v>
      </c>
      <c r="AD606" s="32" t="s">
        <v>229</v>
      </c>
      <c r="AE606" s="59">
        <v>8.0500000000000007</v>
      </c>
      <c r="AF606" s="35" t="s">
        <v>134</v>
      </c>
      <c r="AG606" s="59">
        <v>4.4800000000000004</v>
      </c>
      <c r="AH606" s="59">
        <v>34.1</v>
      </c>
      <c r="AI606" s="59">
        <v>0.24</v>
      </c>
      <c r="AJ606" s="35">
        <v>98</v>
      </c>
    </row>
    <row r="607" spans="27:36" x14ac:dyDescent="0.2">
      <c r="AA607" s="32" t="s">
        <v>136</v>
      </c>
      <c r="AB607" s="50" t="s">
        <v>128</v>
      </c>
      <c r="AC607" s="98" t="s">
        <v>195</v>
      </c>
      <c r="AD607" s="32" t="s">
        <v>229</v>
      </c>
      <c r="AE607" s="59">
        <v>9.6999999999999993</v>
      </c>
      <c r="AF607" s="35" t="s">
        <v>134</v>
      </c>
      <c r="AG607" s="59">
        <v>4.24</v>
      </c>
      <c r="AH607" s="59">
        <v>34.1</v>
      </c>
      <c r="AI607" s="59">
        <v>0.28000000000000003</v>
      </c>
      <c r="AJ607" s="35">
        <v>98</v>
      </c>
    </row>
    <row r="608" spans="27:36" x14ac:dyDescent="0.2">
      <c r="AA608" s="32" t="s">
        <v>136</v>
      </c>
      <c r="AB608" s="50" t="s">
        <v>128</v>
      </c>
      <c r="AC608" s="98" t="s">
        <v>24</v>
      </c>
      <c r="AD608" s="32" t="s">
        <v>229</v>
      </c>
      <c r="AE608" s="59">
        <v>9.6</v>
      </c>
      <c r="AF608" s="35" t="s">
        <v>134</v>
      </c>
      <c r="AG608" s="59">
        <v>4.2699999999999996</v>
      </c>
      <c r="AH608" s="59">
        <v>34.1</v>
      </c>
      <c r="AI608" s="59">
        <v>0.28000000000000003</v>
      </c>
      <c r="AJ608" s="35">
        <v>98</v>
      </c>
    </row>
    <row r="609" spans="27:36" x14ac:dyDescent="0.2">
      <c r="AA609" s="32" t="s">
        <v>136</v>
      </c>
      <c r="AB609" s="50" t="s">
        <v>128</v>
      </c>
      <c r="AC609" s="98" t="s">
        <v>196</v>
      </c>
      <c r="AD609" s="32" t="s">
        <v>229</v>
      </c>
      <c r="AE609" s="59">
        <v>14.09</v>
      </c>
      <c r="AF609" s="35" t="s">
        <v>134</v>
      </c>
      <c r="AG609" s="59">
        <v>4.29</v>
      </c>
      <c r="AH609" s="59">
        <v>34.1</v>
      </c>
      <c r="AI609" s="59">
        <v>0.41</v>
      </c>
      <c r="AJ609" s="35">
        <v>98</v>
      </c>
    </row>
    <row r="610" spans="27:36" x14ac:dyDescent="0.2">
      <c r="AA610" s="32" t="s">
        <v>136</v>
      </c>
      <c r="AB610" s="50" t="s">
        <v>128</v>
      </c>
      <c r="AC610" s="98" t="s">
        <v>202</v>
      </c>
      <c r="AD610" s="58" t="s">
        <v>229</v>
      </c>
      <c r="AE610" s="59">
        <v>7.68</v>
      </c>
      <c r="AF610" s="35" t="s">
        <v>134</v>
      </c>
      <c r="AG610" s="59">
        <v>4.37</v>
      </c>
      <c r="AH610" s="59">
        <v>34.1</v>
      </c>
      <c r="AI610" s="59">
        <v>0.23</v>
      </c>
      <c r="AJ610" s="35">
        <v>98</v>
      </c>
    </row>
    <row r="611" spans="27:36" x14ac:dyDescent="0.2">
      <c r="AA611" s="32" t="s">
        <v>136</v>
      </c>
      <c r="AB611" s="50" t="s">
        <v>128</v>
      </c>
      <c r="AC611" s="98" t="s">
        <v>203</v>
      </c>
      <c r="AD611" s="58" t="s">
        <v>229</v>
      </c>
      <c r="AE611" s="59">
        <v>8.61</v>
      </c>
      <c r="AF611" s="35" t="s">
        <v>134</v>
      </c>
      <c r="AG611" s="59">
        <v>4.24</v>
      </c>
      <c r="AH611" s="59">
        <v>34.1</v>
      </c>
      <c r="AI611" s="59">
        <v>0.25</v>
      </c>
      <c r="AJ611" s="35">
        <v>98</v>
      </c>
    </row>
    <row r="612" spans="27:36" x14ac:dyDescent="0.2">
      <c r="AA612" s="32" t="s">
        <v>136</v>
      </c>
      <c r="AB612" s="50" t="s">
        <v>128</v>
      </c>
      <c r="AC612" s="98" t="s">
        <v>139</v>
      </c>
      <c r="AD612" s="58" t="s">
        <v>229</v>
      </c>
      <c r="AE612" s="59">
        <v>7.68</v>
      </c>
      <c r="AF612" s="35" t="s">
        <v>134</v>
      </c>
      <c r="AG612" s="59">
        <v>4.37</v>
      </c>
      <c r="AH612" s="59">
        <v>34.1</v>
      </c>
      <c r="AI612" s="59">
        <v>0.23</v>
      </c>
      <c r="AJ612" s="35">
        <v>98</v>
      </c>
    </row>
    <row r="613" spans="27:36" x14ac:dyDescent="0.2">
      <c r="AA613" s="32" t="s">
        <v>136</v>
      </c>
      <c r="AB613" s="50" t="s">
        <v>128</v>
      </c>
      <c r="AC613" s="98" t="s">
        <v>186</v>
      </c>
      <c r="AD613" s="58" t="s">
        <v>229</v>
      </c>
      <c r="AE613" s="59">
        <v>8.61</v>
      </c>
      <c r="AF613" s="35" t="s">
        <v>134</v>
      </c>
      <c r="AG613" s="59">
        <v>4.24</v>
      </c>
      <c r="AH613" s="59">
        <v>34.1</v>
      </c>
      <c r="AI613" s="59">
        <v>0.25</v>
      </c>
      <c r="AJ613" s="35">
        <v>98</v>
      </c>
    </row>
    <row r="614" spans="27:36" x14ac:dyDescent="0.2">
      <c r="AA614" s="32" t="s">
        <v>136</v>
      </c>
      <c r="AB614" s="50" t="s">
        <v>128</v>
      </c>
      <c r="AC614" s="103" t="s">
        <v>188</v>
      </c>
      <c r="AD614" s="56" t="s">
        <v>229</v>
      </c>
      <c r="AE614" s="59">
        <v>8.8699999999999992</v>
      </c>
      <c r="AF614" s="35" t="s">
        <v>134</v>
      </c>
      <c r="AG614" s="59">
        <v>4.24</v>
      </c>
      <c r="AH614" s="59">
        <v>34.1</v>
      </c>
      <c r="AI614" s="59">
        <v>0.26</v>
      </c>
      <c r="AJ614" s="35">
        <v>98</v>
      </c>
    </row>
    <row r="615" spans="27:36" x14ac:dyDescent="0.2">
      <c r="AA615" s="32" t="s">
        <v>136</v>
      </c>
      <c r="AB615" s="50" t="s">
        <v>128</v>
      </c>
      <c r="AC615" s="103" t="s">
        <v>189</v>
      </c>
      <c r="AD615" s="56" t="s">
        <v>229</v>
      </c>
      <c r="AE615" s="59">
        <v>14.76</v>
      </c>
      <c r="AF615" s="35" t="s">
        <v>134</v>
      </c>
      <c r="AG615" s="59">
        <v>4.2699999999999996</v>
      </c>
      <c r="AH615" s="59">
        <v>34.1</v>
      </c>
      <c r="AI615" s="59">
        <v>0.43</v>
      </c>
      <c r="AJ615" s="35">
        <v>98</v>
      </c>
    </row>
    <row r="616" spans="27:36" x14ac:dyDescent="0.2">
      <c r="AA616" s="32" t="s">
        <v>136</v>
      </c>
      <c r="AB616" s="50" t="s">
        <v>128</v>
      </c>
      <c r="AC616" s="103" t="s">
        <v>190</v>
      </c>
      <c r="AD616" s="56" t="s">
        <v>229</v>
      </c>
      <c r="AE616" s="59">
        <v>15.04</v>
      </c>
      <c r="AF616" s="35" t="s">
        <v>134</v>
      </c>
      <c r="AG616" s="59">
        <v>4.2699999999999996</v>
      </c>
      <c r="AH616" s="59">
        <v>34.1</v>
      </c>
      <c r="AI616" s="59">
        <v>0.44</v>
      </c>
      <c r="AJ616" s="35">
        <v>98</v>
      </c>
    </row>
    <row r="617" spans="27:36" x14ac:dyDescent="0.2">
      <c r="AA617" s="32" t="s">
        <v>136</v>
      </c>
      <c r="AB617" s="50" t="s">
        <v>128</v>
      </c>
      <c r="AC617" s="103" t="s">
        <v>191</v>
      </c>
      <c r="AD617" s="56" t="s">
        <v>229</v>
      </c>
      <c r="AE617" s="59">
        <v>15.71</v>
      </c>
      <c r="AF617" s="35" t="s">
        <v>134</v>
      </c>
      <c r="AG617" s="59">
        <v>4.1900000000000004</v>
      </c>
      <c r="AH617" s="59">
        <v>34.1</v>
      </c>
      <c r="AI617" s="59">
        <v>0.46</v>
      </c>
      <c r="AJ617" s="35">
        <v>98</v>
      </c>
    </row>
    <row r="618" spans="27:36" x14ac:dyDescent="0.2">
      <c r="AA618" s="32" t="s">
        <v>136</v>
      </c>
      <c r="AB618" s="50" t="s">
        <v>128</v>
      </c>
      <c r="AC618" s="103" t="s">
        <v>192</v>
      </c>
      <c r="AD618" s="56" t="s">
        <v>229</v>
      </c>
      <c r="AE618" s="59">
        <v>15.98</v>
      </c>
      <c r="AF618" s="35" t="s">
        <v>134</v>
      </c>
      <c r="AG618" s="59">
        <v>4.1900000000000004</v>
      </c>
      <c r="AH618" s="59">
        <v>34.1</v>
      </c>
      <c r="AI618" s="59">
        <v>0.47</v>
      </c>
      <c r="AJ618" s="35">
        <v>98</v>
      </c>
    </row>
    <row r="619" spans="27:36" x14ac:dyDescent="0.2">
      <c r="AA619" s="32" t="s">
        <v>136</v>
      </c>
      <c r="AB619" s="50" t="s">
        <v>128</v>
      </c>
      <c r="AC619" s="103" t="s">
        <v>193</v>
      </c>
      <c r="AD619" s="56" t="s">
        <v>229</v>
      </c>
      <c r="AE619" s="59">
        <v>16.64</v>
      </c>
      <c r="AF619" s="35" t="s">
        <v>134</v>
      </c>
      <c r="AG619" s="59">
        <v>4.0999999999999996</v>
      </c>
      <c r="AH619" s="59">
        <v>34.1</v>
      </c>
      <c r="AI619" s="59">
        <v>0.49</v>
      </c>
      <c r="AJ619" s="35">
        <v>98</v>
      </c>
    </row>
    <row r="620" spans="27:36" x14ac:dyDescent="0.2">
      <c r="AA620" s="32" t="s">
        <v>136</v>
      </c>
      <c r="AB620" s="32" t="s">
        <v>128</v>
      </c>
      <c r="AC620" s="98" t="s">
        <v>194</v>
      </c>
      <c r="AD620" s="58" t="s">
        <v>229</v>
      </c>
      <c r="AE620" s="59">
        <v>16.88</v>
      </c>
      <c r="AF620" s="35" t="s">
        <v>134</v>
      </c>
      <c r="AG620" s="59">
        <v>4.1100000000000003</v>
      </c>
      <c r="AH620" s="59">
        <v>34.1</v>
      </c>
      <c r="AI620" s="59">
        <v>0.5</v>
      </c>
      <c r="AJ620" s="35">
        <v>98</v>
      </c>
    </row>
    <row r="621" spans="27:36" x14ac:dyDescent="0.2">
      <c r="AA621" s="32" t="s">
        <v>136</v>
      </c>
      <c r="AB621" s="32" t="s">
        <v>128</v>
      </c>
      <c r="AC621" s="102" t="s">
        <v>137</v>
      </c>
      <c r="AD621" s="58" t="s">
        <v>229</v>
      </c>
      <c r="AE621" s="59">
        <v>4.2</v>
      </c>
      <c r="AF621" s="35" t="s">
        <v>134</v>
      </c>
      <c r="AG621" s="59">
        <v>5.0999999999999996</v>
      </c>
      <c r="AH621" s="59">
        <v>34.1</v>
      </c>
      <c r="AI621" s="59">
        <v>0.12</v>
      </c>
      <c r="AJ621" s="35">
        <v>98</v>
      </c>
    </row>
    <row r="622" spans="27:36" x14ac:dyDescent="0.2">
      <c r="AA622" s="32" t="s">
        <v>136</v>
      </c>
      <c r="AB622" s="32" t="s">
        <v>128</v>
      </c>
      <c r="AC622" s="102" t="s">
        <v>185</v>
      </c>
      <c r="AD622" s="58" t="s">
        <v>229</v>
      </c>
      <c r="AE622" s="59">
        <v>6.35</v>
      </c>
      <c r="AF622" s="35" t="s">
        <v>134</v>
      </c>
      <c r="AG622" s="59">
        <v>4.95</v>
      </c>
      <c r="AH622" s="59">
        <v>34.1</v>
      </c>
      <c r="AI622" s="59">
        <v>0.19</v>
      </c>
      <c r="AJ622" s="35">
        <v>98</v>
      </c>
    </row>
    <row r="623" spans="27:36" x14ac:dyDescent="0.2">
      <c r="AA623" s="32" t="s">
        <v>136</v>
      </c>
      <c r="AB623" s="32" t="s">
        <v>128</v>
      </c>
      <c r="AC623" s="102" t="s">
        <v>208</v>
      </c>
      <c r="AD623" s="32" t="s">
        <v>229</v>
      </c>
      <c r="AE623" s="59">
        <v>8.4</v>
      </c>
      <c r="AF623" s="35" t="s">
        <v>134</v>
      </c>
      <c r="AG623" s="59">
        <v>5.15</v>
      </c>
      <c r="AH623" s="59">
        <v>34.1</v>
      </c>
      <c r="AI623" s="59">
        <v>0.25</v>
      </c>
      <c r="AJ623" s="35">
        <v>98</v>
      </c>
    </row>
    <row r="624" spans="27:36" x14ac:dyDescent="0.2">
      <c r="AA624" s="32" t="s">
        <v>136</v>
      </c>
      <c r="AB624" s="32" t="s">
        <v>128</v>
      </c>
      <c r="AC624" s="102" t="s">
        <v>209</v>
      </c>
      <c r="AD624" s="32" t="s">
        <v>229</v>
      </c>
      <c r="AE624" s="59">
        <v>10</v>
      </c>
      <c r="AF624" s="35" t="s">
        <v>134</v>
      </c>
      <c r="AG624" s="59">
        <v>4.95</v>
      </c>
      <c r="AH624" s="59">
        <v>34.1</v>
      </c>
      <c r="AI624" s="59">
        <v>0.28999999999999998</v>
      </c>
      <c r="AJ624" s="35">
        <v>98</v>
      </c>
    </row>
    <row r="625" spans="27:36" x14ac:dyDescent="0.2">
      <c r="AA625" s="32" t="s">
        <v>136</v>
      </c>
      <c r="AB625" s="32" t="s">
        <v>128</v>
      </c>
      <c r="AC625" s="102" t="s">
        <v>210</v>
      </c>
      <c r="AD625" s="32" t="s">
        <v>229</v>
      </c>
      <c r="AE625" s="59">
        <v>12.1</v>
      </c>
      <c r="AF625" s="35" t="s">
        <v>134</v>
      </c>
      <c r="AG625" s="59">
        <v>4.95</v>
      </c>
      <c r="AH625" s="59">
        <v>34.1</v>
      </c>
      <c r="AI625" s="59">
        <v>0.35</v>
      </c>
      <c r="AJ625" s="35">
        <v>98</v>
      </c>
    </row>
    <row r="626" spans="27:36" x14ac:dyDescent="0.2">
      <c r="AA626" s="32" t="s">
        <v>136</v>
      </c>
      <c r="AB626" s="32" t="s">
        <v>128</v>
      </c>
      <c r="AC626" s="102" t="s">
        <v>212</v>
      </c>
      <c r="AD626" s="32" t="s">
        <v>229</v>
      </c>
      <c r="AE626" s="59">
        <v>14.5</v>
      </c>
      <c r="AF626" s="35" t="s">
        <v>134</v>
      </c>
      <c r="AG626" s="59">
        <v>4.5999999999999996</v>
      </c>
      <c r="AH626" s="59">
        <v>34.1</v>
      </c>
      <c r="AI626" s="59">
        <v>0.43</v>
      </c>
      <c r="AJ626" s="35">
        <v>98</v>
      </c>
    </row>
    <row r="627" spans="27:36" x14ac:dyDescent="0.2">
      <c r="AA627" s="32" t="s">
        <v>136</v>
      </c>
      <c r="AB627" s="32" t="s">
        <v>128</v>
      </c>
      <c r="AC627" s="102" t="s">
        <v>214</v>
      </c>
      <c r="AD627" s="32" t="s">
        <v>229</v>
      </c>
      <c r="AE627" s="59">
        <v>15.9</v>
      </c>
      <c r="AF627" s="35" t="s">
        <v>134</v>
      </c>
      <c r="AG627" s="59">
        <v>4.5</v>
      </c>
      <c r="AH627" s="59">
        <v>34.1</v>
      </c>
      <c r="AI627" s="59">
        <v>0.47</v>
      </c>
      <c r="AJ627" s="35">
        <v>98</v>
      </c>
    </row>
    <row r="628" spans="27:36" x14ac:dyDescent="0.2">
      <c r="AA628" s="32" t="s">
        <v>136</v>
      </c>
      <c r="AB628" s="32" t="s">
        <v>128</v>
      </c>
      <c r="AC628" s="102" t="s">
        <v>535</v>
      </c>
      <c r="AD628" s="32" t="s">
        <v>229</v>
      </c>
      <c r="AE628" s="59">
        <v>12.1</v>
      </c>
      <c r="AF628" s="35" t="s">
        <v>134</v>
      </c>
      <c r="AG628" s="59">
        <v>4.95</v>
      </c>
      <c r="AH628" s="59">
        <v>34.1</v>
      </c>
      <c r="AI628" s="59">
        <v>0.35</v>
      </c>
      <c r="AJ628" s="35">
        <v>98</v>
      </c>
    </row>
    <row r="629" spans="27:36" x14ac:dyDescent="0.2">
      <c r="AA629" s="32" t="s">
        <v>136</v>
      </c>
      <c r="AB629" s="32" t="s">
        <v>128</v>
      </c>
      <c r="AC629" s="102" t="s">
        <v>538</v>
      </c>
      <c r="AD629" s="32" t="s">
        <v>229</v>
      </c>
      <c r="AE629" s="59">
        <v>14.5</v>
      </c>
      <c r="AF629" s="35" t="s">
        <v>134</v>
      </c>
      <c r="AG629" s="59">
        <v>4.5999999999999996</v>
      </c>
      <c r="AH629" s="59">
        <v>34.1</v>
      </c>
      <c r="AI629" s="59">
        <v>0.43</v>
      </c>
      <c r="AJ629" s="35">
        <v>98</v>
      </c>
    </row>
    <row r="630" spans="27:36" x14ac:dyDescent="0.2">
      <c r="AA630" s="32" t="s">
        <v>136</v>
      </c>
      <c r="AB630" s="32" t="s">
        <v>128</v>
      </c>
      <c r="AC630" s="102" t="s">
        <v>541</v>
      </c>
      <c r="AD630" s="32" t="s">
        <v>229</v>
      </c>
      <c r="AE630" s="59">
        <v>15.9</v>
      </c>
      <c r="AF630" s="35" t="s">
        <v>134</v>
      </c>
      <c r="AG630" s="59">
        <v>4.5</v>
      </c>
      <c r="AH630" s="59">
        <v>34.1</v>
      </c>
      <c r="AI630" s="59">
        <v>0.47</v>
      </c>
      <c r="AJ630" s="35">
        <v>98</v>
      </c>
    </row>
    <row r="631" spans="27:36" x14ac:dyDescent="0.2">
      <c r="AA631" s="32" t="s">
        <v>136</v>
      </c>
      <c r="AB631" s="32" t="s">
        <v>128</v>
      </c>
      <c r="AC631" s="98" t="s">
        <v>199</v>
      </c>
      <c r="AD631" s="32" t="s">
        <v>241</v>
      </c>
      <c r="AE631" s="59">
        <v>4.26</v>
      </c>
      <c r="AF631" s="35" t="s">
        <v>134</v>
      </c>
      <c r="AG631" s="59">
        <v>4.41</v>
      </c>
      <c r="AH631" s="59">
        <v>30.1</v>
      </c>
      <c r="AI631" s="59">
        <v>0.14000000000000001</v>
      </c>
      <c r="AJ631" s="35">
        <v>98</v>
      </c>
    </row>
    <row r="632" spans="27:36" x14ac:dyDescent="0.2">
      <c r="AA632" s="32" t="s">
        <v>136</v>
      </c>
      <c r="AB632" s="32" t="s">
        <v>128</v>
      </c>
      <c r="AC632" s="98" t="s">
        <v>200</v>
      </c>
      <c r="AD632" s="32" t="s">
        <v>241</v>
      </c>
      <c r="AE632" s="59">
        <v>5.65</v>
      </c>
      <c r="AF632" s="35" t="s">
        <v>134</v>
      </c>
      <c r="AG632" s="59">
        <v>4.22</v>
      </c>
      <c r="AH632" s="59">
        <v>30.1</v>
      </c>
      <c r="AI632" s="59">
        <v>0.19</v>
      </c>
      <c r="AJ632" s="35">
        <v>98</v>
      </c>
    </row>
    <row r="633" spans="27:36" x14ac:dyDescent="0.2">
      <c r="AA633" s="32" t="s">
        <v>136</v>
      </c>
      <c r="AB633" s="32" t="s">
        <v>128</v>
      </c>
      <c r="AC633" s="98" t="s">
        <v>201</v>
      </c>
      <c r="AD633" s="32" t="s">
        <v>241</v>
      </c>
      <c r="AE633" s="59">
        <v>8.0500000000000007</v>
      </c>
      <c r="AF633" s="35" t="s">
        <v>134</v>
      </c>
      <c r="AG633" s="59">
        <v>4.4800000000000004</v>
      </c>
      <c r="AH633" s="59">
        <v>30.1</v>
      </c>
      <c r="AI633" s="59">
        <v>0.27</v>
      </c>
      <c r="AJ633" s="35">
        <v>98</v>
      </c>
    </row>
    <row r="634" spans="27:36" x14ac:dyDescent="0.2">
      <c r="AA634" s="32" t="s">
        <v>136</v>
      </c>
      <c r="AB634" s="32" t="s">
        <v>128</v>
      </c>
      <c r="AC634" s="98" t="s">
        <v>182</v>
      </c>
      <c r="AD634" s="32" t="s">
        <v>241</v>
      </c>
      <c r="AE634" s="59">
        <v>4.26</v>
      </c>
      <c r="AF634" s="35" t="s">
        <v>134</v>
      </c>
      <c r="AG634" s="59">
        <v>4.41</v>
      </c>
      <c r="AH634" s="59">
        <v>30.1</v>
      </c>
      <c r="AI634" s="59">
        <v>0.14000000000000001</v>
      </c>
      <c r="AJ634" s="35">
        <v>98</v>
      </c>
    </row>
    <row r="635" spans="27:36" x14ac:dyDescent="0.2">
      <c r="AA635" s="32" t="s">
        <v>136</v>
      </c>
      <c r="AB635" s="32" t="s">
        <v>128</v>
      </c>
      <c r="AC635" s="98" t="s">
        <v>197</v>
      </c>
      <c r="AD635" s="32" t="s">
        <v>241</v>
      </c>
      <c r="AE635" s="59">
        <v>5.65</v>
      </c>
      <c r="AF635" s="35" t="s">
        <v>134</v>
      </c>
      <c r="AG635" s="59">
        <v>4.22</v>
      </c>
      <c r="AH635" s="59">
        <v>30.1</v>
      </c>
      <c r="AI635" s="59">
        <v>0.19</v>
      </c>
      <c r="AJ635" s="35">
        <v>98</v>
      </c>
    </row>
    <row r="636" spans="27:36" x14ac:dyDescent="0.2">
      <c r="AA636" s="32" t="s">
        <v>136</v>
      </c>
      <c r="AB636" s="32" t="s">
        <v>128</v>
      </c>
      <c r="AC636" s="98" t="s">
        <v>198</v>
      </c>
      <c r="AD636" s="32" t="s">
        <v>241</v>
      </c>
      <c r="AE636" s="59">
        <v>8.0500000000000007</v>
      </c>
      <c r="AF636" s="35" t="s">
        <v>134</v>
      </c>
      <c r="AG636" s="59">
        <v>4.4800000000000004</v>
      </c>
      <c r="AH636" s="59">
        <v>30.1</v>
      </c>
      <c r="AI636" s="59">
        <v>0.27</v>
      </c>
      <c r="AJ636" s="35">
        <v>98</v>
      </c>
    </row>
    <row r="637" spans="27:36" x14ac:dyDescent="0.2">
      <c r="AA637" s="32" t="s">
        <v>136</v>
      </c>
      <c r="AB637" s="32" t="s">
        <v>128</v>
      </c>
      <c r="AC637" s="98" t="s">
        <v>195</v>
      </c>
      <c r="AD637" s="32" t="s">
        <v>241</v>
      </c>
      <c r="AE637" s="59">
        <v>9.6999999999999993</v>
      </c>
      <c r="AF637" s="35" t="s">
        <v>134</v>
      </c>
      <c r="AG637" s="59">
        <v>4.24</v>
      </c>
      <c r="AH637" s="59">
        <v>30.1</v>
      </c>
      <c r="AI637" s="59">
        <v>0.32</v>
      </c>
      <c r="AJ637" s="35">
        <v>98</v>
      </c>
    </row>
    <row r="638" spans="27:36" x14ac:dyDescent="0.2">
      <c r="AA638" s="32" t="s">
        <v>136</v>
      </c>
      <c r="AB638" s="32" t="s">
        <v>128</v>
      </c>
      <c r="AC638" s="98" t="s">
        <v>24</v>
      </c>
      <c r="AD638" s="32" t="s">
        <v>241</v>
      </c>
      <c r="AE638" s="59">
        <v>9.6</v>
      </c>
      <c r="AF638" s="35" t="s">
        <v>134</v>
      </c>
      <c r="AG638" s="59">
        <v>4.2699999999999996</v>
      </c>
      <c r="AH638" s="59">
        <v>30.1</v>
      </c>
      <c r="AI638" s="59">
        <v>0.32</v>
      </c>
      <c r="AJ638" s="35">
        <v>98</v>
      </c>
    </row>
    <row r="639" spans="27:36" x14ac:dyDescent="0.2">
      <c r="AA639" s="32" t="s">
        <v>136</v>
      </c>
      <c r="AB639" s="32" t="s">
        <v>128</v>
      </c>
      <c r="AC639" s="98" t="s">
        <v>196</v>
      </c>
      <c r="AD639" s="32" t="s">
        <v>241</v>
      </c>
      <c r="AE639" s="59">
        <v>14.09</v>
      </c>
      <c r="AF639" s="35" t="s">
        <v>134</v>
      </c>
      <c r="AG639" s="59">
        <v>4.29</v>
      </c>
      <c r="AH639" s="59">
        <v>30.1</v>
      </c>
      <c r="AI639" s="59">
        <v>0.47</v>
      </c>
      <c r="AJ639" s="35">
        <v>98</v>
      </c>
    </row>
    <row r="640" spans="27:36" x14ac:dyDescent="0.2">
      <c r="AA640" s="32" t="s">
        <v>136</v>
      </c>
      <c r="AB640" s="32" t="s">
        <v>128</v>
      </c>
      <c r="AC640" s="98" t="s">
        <v>202</v>
      </c>
      <c r="AD640" s="32" t="s">
        <v>241</v>
      </c>
      <c r="AE640" s="59">
        <v>7.68</v>
      </c>
      <c r="AF640" s="35" t="s">
        <v>134</v>
      </c>
      <c r="AG640" s="59">
        <v>4.37</v>
      </c>
      <c r="AH640" s="59">
        <v>30.1</v>
      </c>
      <c r="AI640" s="59">
        <v>0.26</v>
      </c>
      <c r="AJ640" s="35">
        <v>98</v>
      </c>
    </row>
    <row r="641" spans="27:36" x14ac:dyDescent="0.2">
      <c r="AA641" s="32" t="s">
        <v>136</v>
      </c>
      <c r="AB641" s="32" t="s">
        <v>128</v>
      </c>
      <c r="AC641" s="98" t="s">
        <v>203</v>
      </c>
      <c r="AD641" s="32" t="s">
        <v>241</v>
      </c>
      <c r="AE641" s="59">
        <v>8.61</v>
      </c>
      <c r="AF641" s="35" t="s">
        <v>134</v>
      </c>
      <c r="AG641" s="59">
        <v>4.24</v>
      </c>
      <c r="AH641" s="59">
        <v>30.1</v>
      </c>
      <c r="AI641" s="59">
        <v>0.28999999999999998</v>
      </c>
      <c r="AJ641" s="35">
        <v>98</v>
      </c>
    </row>
    <row r="642" spans="27:36" x14ac:dyDescent="0.2">
      <c r="AA642" s="32" t="s">
        <v>136</v>
      </c>
      <c r="AB642" s="32" t="s">
        <v>128</v>
      </c>
      <c r="AC642" s="98" t="s">
        <v>139</v>
      </c>
      <c r="AD642" s="32" t="s">
        <v>241</v>
      </c>
      <c r="AE642" s="59">
        <v>7.68</v>
      </c>
      <c r="AF642" s="35" t="s">
        <v>134</v>
      </c>
      <c r="AG642" s="59">
        <v>4.37</v>
      </c>
      <c r="AH642" s="59">
        <v>30.1</v>
      </c>
      <c r="AI642" s="59">
        <v>0.26</v>
      </c>
      <c r="AJ642" s="35">
        <v>98</v>
      </c>
    </row>
    <row r="643" spans="27:36" x14ac:dyDescent="0.2">
      <c r="AA643" s="32" t="s">
        <v>136</v>
      </c>
      <c r="AB643" s="32" t="s">
        <v>128</v>
      </c>
      <c r="AC643" s="98" t="s">
        <v>186</v>
      </c>
      <c r="AD643" s="32" t="s">
        <v>241</v>
      </c>
      <c r="AE643" s="59">
        <v>8.61</v>
      </c>
      <c r="AF643" s="35" t="s">
        <v>134</v>
      </c>
      <c r="AG643" s="59">
        <v>4.24</v>
      </c>
      <c r="AH643" s="59">
        <v>30.1</v>
      </c>
      <c r="AI643" s="59">
        <v>0.28999999999999998</v>
      </c>
      <c r="AJ643" s="35">
        <v>98</v>
      </c>
    </row>
    <row r="644" spans="27:36" x14ac:dyDescent="0.2">
      <c r="AA644" s="32" t="s">
        <v>136</v>
      </c>
      <c r="AB644" s="32" t="s">
        <v>128</v>
      </c>
      <c r="AC644" s="98" t="s">
        <v>188</v>
      </c>
      <c r="AD644" s="32" t="s">
        <v>241</v>
      </c>
      <c r="AE644" s="59">
        <v>8.8699999999999992</v>
      </c>
      <c r="AF644" s="35" t="s">
        <v>134</v>
      </c>
      <c r="AG644" s="59">
        <v>4.24</v>
      </c>
      <c r="AH644" s="59">
        <v>30.1</v>
      </c>
      <c r="AI644" s="59">
        <v>0.28999999999999998</v>
      </c>
      <c r="AJ644" s="35">
        <v>98</v>
      </c>
    </row>
    <row r="645" spans="27:36" x14ac:dyDescent="0.2">
      <c r="AA645" s="32" t="s">
        <v>136</v>
      </c>
      <c r="AB645" s="32" t="s">
        <v>128</v>
      </c>
      <c r="AC645" s="98" t="s">
        <v>189</v>
      </c>
      <c r="AD645" s="32" t="s">
        <v>241</v>
      </c>
      <c r="AE645" s="59">
        <v>14.76</v>
      </c>
      <c r="AF645" s="35" t="s">
        <v>134</v>
      </c>
      <c r="AG645" s="59">
        <v>4.2699999999999996</v>
      </c>
      <c r="AH645" s="59">
        <v>30.1</v>
      </c>
      <c r="AI645" s="59">
        <v>0.49</v>
      </c>
      <c r="AJ645" s="35">
        <v>98</v>
      </c>
    </row>
    <row r="646" spans="27:36" x14ac:dyDescent="0.2">
      <c r="AA646" s="32" t="s">
        <v>136</v>
      </c>
      <c r="AB646" s="32" t="s">
        <v>128</v>
      </c>
      <c r="AC646" s="98" t="s">
        <v>190</v>
      </c>
      <c r="AD646" s="32" t="s">
        <v>241</v>
      </c>
      <c r="AE646" s="59">
        <v>15.04</v>
      </c>
      <c r="AF646" s="35" t="s">
        <v>134</v>
      </c>
      <c r="AG646" s="59">
        <v>4.2699999999999996</v>
      </c>
      <c r="AH646" s="59">
        <v>30.1</v>
      </c>
      <c r="AI646" s="59">
        <v>0.5</v>
      </c>
      <c r="AJ646" s="35">
        <v>98</v>
      </c>
    </row>
    <row r="647" spans="27:36" x14ac:dyDescent="0.2">
      <c r="AA647" s="32" t="s">
        <v>136</v>
      </c>
      <c r="AB647" s="32" t="s">
        <v>128</v>
      </c>
      <c r="AC647" s="98" t="s">
        <v>256</v>
      </c>
      <c r="AD647" s="32" t="s">
        <v>241</v>
      </c>
      <c r="AE647" s="59">
        <v>4.2</v>
      </c>
      <c r="AF647" s="35" t="s">
        <v>134</v>
      </c>
      <c r="AG647" s="59">
        <v>5.0999999999999996</v>
      </c>
      <c r="AH647" s="59">
        <v>30.1</v>
      </c>
      <c r="AI647" s="59">
        <v>0.14000000000000001</v>
      </c>
      <c r="AJ647" s="35">
        <v>98</v>
      </c>
    </row>
    <row r="648" spans="27:36" x14ac:dyDescent="0.2">
      <c r="AA648" s="32" t="s">
        <v>136</v>
      </c>
      <c r="AB648" s="32" t="s">
        <v>128</v>
      </c>
      <c r="AC648" s="98" t="s">
        <v>266</v>
      </c>
      <c r="AD648" s="32" t="s">
        <v>241</v>
      </c>
      <c r="AE648" s="59">
        <v>6.35</v>
      </c>
      <c r="AF648" s="35" t="s">
        <v>134</v>
      </c>
      <c r="AG648" s="59">
        <v>4.95</v>
      </c>
      <c r="AH648" s="59">
        <v>30.1</v>
      </c>
      <c r="AI648" s="59">
        <v>0.21</v>
      </c>
      <c r="AJ648" s="35">
        <v>98</v>
      </c>
    </row>
    <row r="649" spans="27:36" x14ac:dyDescent="0.2">
      <c r="AA649" s="32" t="s">
        <v>136</v>
      </c>
      <c r="AB649" s="32" t="s">
        <v>128</v>
      </c>
      <c r="AC649" s="98" t="s">
        <v>279</v>
      </c>
      <c r="AD649" s="32" t="s">
        <v>241</v>
      </c>
      <c r="AE649" s="59">
        <v>8.4</v>
      </c>
      <c r="AF649" s="35" t="s">
        <v>134</v>
      </c>
      <c r="AG649" s="59">
        <v>5.15</v>
      </c>
      <c r="AH649" s="59">
        <v>30.1</v>
      </c>
      <c r="AI649" s="59">
        <v>0.28000000000000003</v>
      </c>
      <c r="AJ649" s="35">
        <v>98</v>
      </c>
    </row>
    <row r="650" spans="27:36" x14ac:dyDescent="0.2">
      <c r="AA650" s="32" t="s">
        <v>136</v>
      </c>
      <c r="AB650" s="32" t="s">
        <v>128</v>
      </c>
      <c r="AC650" s="98" t="s">
        <v>287</v>
      </c>
      <c r="AD650" s="32" t="s">
        <v>241</v>
      </c>
      <c r="AE650" s="59">
        <v>10</v>
      </c>
      <c r="AF650" s="35" t="s">
        <v>134</v>
      </c>
      <c r="AG650" s="59">
        <v>4.95</v>
      </c>
      <c r="AH650" s="59">
        <v>30.1</v>
      </c>
      <c r="AI650" s="59">
        <v>0.33</v>
      </c>
      <c r="AJ650" s="35">
        <v>98</v>
      </c>
    </row>
    <row r="651" spans="27:36" x14ac:dyDescent="0.2">
      <c r="AA651" s="32" t="s">
        <v>136</v>
      </c>
      <c r="AB651" s="32" t="s">
        <v>128</v>
      </c>
      <c r="AC651" s="98" t="s">
        <v>675</v>
      </c>
      <c r="AD651" s="32" t="s">
        <v>241</v>
      </c>
      <c r="AE651" s="59">
        <v>12.1</v>
      </c>
      <c r="AF651" s="35" t="s">
        <v>134</v>
      </c>
      <c r="AG651" s="59">
        <v>4.95</v>
      </c>
      <c r="AH651" s="59">
        <v>30.1</v>
      </c>
      <c r="AI651" s="59">
        <v>0.4</v>
      </c>
      <c r="AJ651" s="35">
        <v>98</v>
      </c>
    </row>
    <row r="652" spans="27:36" x14ac:dyDescent="0.2">
      <c r="AA652" s="32" t="s">
        <v>136</v>
      </c>
      <c r="AB652" s="32" t="s">
        <v>128</v>
      </c>
      <c r="AC652" s="98" t="s">
        <v>826</v>
      </c>
      <c r="AD652" s="32" t="s">
        <v>241</v>
      </c>
      <c r="AE652" s="59">
        <v>14.5</v>
      </c>
      <c r="AF652" s="35" t="s">
        <v>134</v>
      </c>
      <c r="AG652" s="59">
        <v>4.5999999999999996</v>
      </c>
      <c r="AH652" s="59">
        <v>30.1</v>
      </c>
      <c r="AI652" s="59">
        <v>0.48</v>
      </c>
      <c r="AJ652" s="35">
        <v>98</v>
      </c>
    </row>
    <row r="653" spans="27:36" x14ac:dyDescent="0.2">
      <c r="AA653" s="32" t="s">
        <v>136</v>
      </c>
      <c r="AB653" s="32" t="s">
        <v>128</v>
      </c>
      <c r="AC653" s="98" t="s">
        <v>211</v>
      </c>
      <c r="AD653" s="32" t="s">
        <v>241</v>
      </c>
      <c r="AE653" s="59">
        <v>12.1</v>
      </c>
      <c r="AF653" s="35" t="s">
        <v>134</v>
      </c>
      <c r="AG653" s="59">
        <v>4.95</v>
      </c>
      <c r="AH653" s="59">
        <v>30.1</v>
      </c>
      <c r="AI653" s="59">
        <v>0.4</v>
      </c>
      <c r="AJ653" s="35">
        <v>98</v>
      </c>
    </row>
    <row r="654" spans="27:36" x14ac:dyDescent="0.2">
      <c r="AA654" s="32" t="s">
        <v>136</v>
      </c>
      <c r="AB654" s="32" t="s">
        <v>128</v>
      </c>
      <c r="AC654" s="98" t="s">
        <v>213</v>
      </c>
      <c r="AD654" s="32" t="s">
        <v>241</v>
      </c>
      <c r="AE654" s="59">
        <v>14.5</v>
      </c>
      <c r="AF654" s="35" t="s">
        <v>134</v>
      </c>
      <c r="AG654" s="59">
        <v>4.5999999999999996</v>
      </c>
      <c r="AH654" s="59">
        <v>30.1</v>
      </c>
      <c r="AI654" s="59">
        <v>0.48</v>
      </c>
      <c r="AJ654" s="35">
        <v>98</v>
      </c>
    </row>
    <row r="655" spans="27:36" x14ac:dyDescent="0.2">
      <c r="AA655" s="32" t="s">
        <v>136</v>
      </c>
      <c r="AB655" s="32" t="s">
        <v>128</v>
      </c>
      <c r="AC655" s="98" t="s">
        <v>199</v>
      </c>
      <c r="AD655" s="32" t="s">
        <v>404</v>
      </c>
      <c r="AE655" s="59">
        <v>4.26</v>
      </c>
      <c r="AF655" s="35" t="s">
        <v>134</v>
      </c>
      <c r="AG655" s="59">
        <v>4.41</v>
      </c>
      <c r="AH655" s="59">
        <v>24</v>
      </c>
      <c r="AI655" s="59">
        <v>0.18</v>
      </c>
      <c r="AJ655" s="35">
        <v>98</v>
      </c>
    </row>
    <row r="656" spans="27:36" x14ac:dyDescent="0.2">
      <c r="AA656" s="32" t="s">
        <v>136</v>
      </c>
      <c r="AB656" s="32" t="s">
        <v>128</v>
      </c>
      <c r="AC656" s="98" t="s">
        <v>200</v>
      </c>
      <c r="AD656" s="32" t="s">
        <v>404</v>
      </c>
      <c r="AE656" s="59">
        <v>5.65</v>
      </c>
      <c r="AF656" s="35" t="s">
        <v>134</v>
      </c>
      <c r="AG656" s="59">
        <v>4.22</v>
      </c>
      <c r="AH656" s="59">
        <v>24</v>
      </c>
      <c r="AI656" s="59">
        <v>0.24</v>
      </c>
      <c r="AJ656" s="35">
        <v>98</v>
      </c>
    </row>
    <row r="657" spans="27:36" x14ac:dyDescent="0.2">
      <c r="AA657" s="32" t="s">
        <v>136</v>
      </c>
      <c r="AB657" s="32" t="s">
        <v>128</v>
      </c>
      <c r="AC657" s="98" t="s">
        <v>201</v>
      </c>
      <c r="AD657" s="32" t="s">
        <v>404</v>
      </c>
      <c r="AE657" s="59">
        <v>8.0500000000000007</v>
      </c>
      <c r="AF657" s="35" t="s">
        <v>134</v>
      </c>
      <c r="AG657" s="59">
        <v>4.4800000000000004</v>
      </c>
      <c r="AH657" s="59">
        <v>24</v>
      </c>
      <c r="AI657" s="59">
        <v>0.34</v>
      </c>
      <c r="AJ657" s="35">
        <v>98</v>
      </c>
    </row>
    <row r="658" spans="27:36" x14ac:dyDescent="0.2">
      <c r="AA658" s="32" t="s">
        <v>136</v>
      </c>
      <c r="AB658" s="32" t="s">
        <v>128</v>
      </c>
      <c r="AC658" s="98" t="s">
        <v>182</v>
      </c>
      <c r="AD658" s="32" t="s">
        <v>404</v>
      </c>
      <c r="AE658" s="59">
        <v>4.26</v>
      </c>
      <c r="AF658" s="35" t="s">
        <v>134</v>
      </c>
      <c r="AG658" s="59">
        <v>4.41</v>
      </c>
      <c r="AH658" s="59">
        <v>24</v>
      </c>
      <c r="AI658" s="59">
        <v>0.18</v>
      </c>
      <c r="AJ658" s="35">
        <v>98</v>
      </c>
    </row>
    <row r="659" spans="27:36" x14ac:dyDescent="0.2">
      <c r="AA659" s="32" t="s">
        <v>136</v>
      </c>
      <c r="AB659" s="32" t="s">
        <v>128</v>
      </c>
      <c r="AC659" s="98" t="s">
        <v>197</v>
      </c>
      <c r="AD659" s="32" t="s">
        <v>404</v>
      </c>
      <c r="AE659" s="59">
        <v>5.65</v>
      </c>
      <c r="AF659" s="35" t="s">
        <v>134</v>
      </c>
      <c r="AG659" s="59">
        <v>4.22</v>
      </c>
      <c r="AH659" s="59">
        <v>24</v>
      </c>
      <c r="AI659" s="59">
        <v>0.24</v>
      </c>
      <c r="AJ659" s="35">
        <v>98</v>
      </c>
    </row>
    <row r="660" spans="27:36" x14ac:dyDescent="0.2">
      <c r="AA660" s="32" t="s">
        <v>136</v>
      </c>
      <c r="AB660" s="32" t="s">
        <v>128</v>
      </c>
      <c r="AC660" s="98" t="s">
        <v>198</v>
      </c>
      <c r="AD660" s="32" t="s">
        <v>404</v>
      </c>
      <c r="AE660" s="59">
        <v>8.0500000000000007</v>
      </c>
      <c r="AF660" s="35" t="s">
        <v>134</v>
      </c>
      <c r="AG660" s="59">
        <v>4.4800000000000004</v>
      </c>
      <c r="AH660" s="59">
        <v>24</v>
      </c>
      <c r="AI660" s="59">
        <v>0.34</v>
      </c>
      <c r="AJ660" s="35">
        <v>98</v>
      </c>
    </row>
    <row r="661" spans="27:36" x14ac:dyDescent="0.2">
      <c r="AA661" s="32" t="s">
        <v>136</v>
      </c>
      <c r="AB661" s="32" t="s">
        <v>128</v>
      </c>
      <c r="AC661" s="98" t="s">
        <v>195</v>
      </c>
      <c r="AD661" s="32" t="s">
        <v>404</v>
      </c>
      <c r="AE661" s="59">
        <v>9.6999999999999993</v>
      </c>
      <c r="AF661" s="35" t="s">
        <v>134</v>
      </c>
      <c r="AG661" s="59">
        <v>4.24</v>
      </c>
      <c r="AH661" s="59">
        <v>24</v>
      </c>
      <c r="AI661" s="59">
        <v>0.4</v>
      </c>
      <c r="AJ661" s="35">
        <v>98</v>
      </c>
    </row>
    <row r="662" spans="27:36" x14ac:dyDescent="0.2">
      <c r="AA662" s="32" t="s">
        <v>136</v>
      </c>
      <c r="AB662" s="32" t="s">
        <v>128</v>
      </c>
      <c r="AC662" s="98" t="s">
        <v>24</v>
      </c>
      <c r="AD662" s="32" t="s">
        <v>404</v>
      </c>
      <c r="AE662" s="59">
        <v>9.6</v>
      </c>
      <c r="AF662" s="35" t="s">
        <v>134</v>
      </c>
      <c r="AG662" s="59">
        <v>4.2699999999999996</v>
      </c>
      <c r="AH662" s="59">
        <v>24</v>
      </c>
      <c r="AI662" s="59">
        <v>0.4</v>
      </c>
      <c r="AJ662" s="35">
        <v>98</v>
      </c>
    </row>
    <row r="663" spans="27:36" x14ac:dyDescent="0.2">
      <c r="AA663" s="32" t="s">
        <v>136</v>
      </c>
      <c r="AB663" s="32" t="s">
        <v>128</v>
      </c>
      <c r="AC663" s="98" t="s">
        <v>202</v>
      </c>
      <c r="AD663" s="32" t="s">
        <v>404</v>
      </c>
      <c r="AE663" s="59">
        <v>7.68</v>
      </c>
      <c r="AF663" s="35" t="s">
        <v>134</v>
      </c>
      <c r="AG663" s="59">
        <v>4.37</v>
      </c>
      <c r="AH663" s="59">
        <v>24</v>
      </c>
      <c r="AI663" s="59">
        <v>0.32</v>
      </c>
      <c r="AJ663" s="35">
        <v>98</v>
      </c>
    </row>
    <row r="664" spans="27:36" x14ac:dyDescent="0.2">
      <c r="AA664" s="32" t="s">
        <v>136</v>
      </c>
      <c r="AB664" s="32" t="s">
        <v>128</v>
      </c>
      <c r="AC664" s="98" t="s">
        <v>203</v>
      </c>
      <c r="AD664" s="32" t="s">
        <v>404</v>
      </c>
      <c r="AE664" s="59">
        <v>8.61</v>
      </c>
      <c r="AF664" s="35" t="s">
        <v>134</v>
      </c>
      <c r="AG664" s="59">
        <v>4.24</v>
      </c>
      <c r="AH664" s="59">
        <v>24</v>
      </c>
      <c r="AI664" s="59">
        <v>0.36</v>
      </c>
      <c r="AJ664" s="35">
        <v>98</v>
      </c>
    </row>
    <row r="665" spans="27:36" x14ac:dyDescent="0.2">
      <c r="AA665" s="32" t="s">
        <v>136</v>
      </c>
      <c r="AB665" s="32" t="s">
        <v>128</v>
      </c>
      <c r="AC665" s="98" t="s">
        <v>139</v>
      </c>
      <c r="AD665" s="32" t="s">
        <v>404</v>
      </c>
      <c r="AE665" s="59">
        <v>7.68</v>
      </c>
      <c r="AF665" s="35" t="s">
        <v>134</v>
      </c>
      <c r="AG665" s="59">
        <v>4.37</v>
      </c>
      <c r="AH665" s="59">
        <v>24</v>
      </c>
      <c r="AI665" s="59">
        <v>0.32</v>
      </c>
      <c r="AJ665" s="35">
        <v>98</v>
      </c>
    </row>
    <row r="666" spans="27:36" x14ac:dyDescent="0.2">
      <c r="AA666" s="32" t="s">
        <v>136</v>
      </c>
      <c r="AB666" s="32" t="s">
        <v>128</v>
      </c>
      <c r="AC666" s="98" t="s">
        <v>186</v>
      </c>
      <c r="AD666" s="32" t="s">
        <v>404</v>
      </c>
      <c r="AE666" s="59">
        <v>8.61</v>
      </c>
      <c r="AF666" s="35" t="s">
        <v>134</v>
      </c>
      <c r="AG666" s="59">
        <v>4.24</v>
      </c>
      <c r="AH666" s="59">
        <v>24</v>
      </c>
      <c r="AI666" s="59">
        <v>0.36</v>
      </c>
      <c r="AJ666" s="35">
        <v>98</v>
      </c>
    </row>
    <row r="667" spans="27:36" x14ac:dyDescent="0.2">
      <c r="AA667" s="32" t="s">
        <v>136</v>
      </c>
      <c r="AB667" s="32" t="s">
        <v>128</v>
      </c>
      <c r="AC667" s="98" t="s">
        <v>188</v>
      </c>
      <c r="AD667" s="32" t="s">
        <v>404</v>
      </c>
      <c r="AE667" s="59">
        <v>8.8699999999999992</v>
      </c>
      <c r="AF667" s="35" t="s">
        <v>134</v>
      </c>
      <c r="AG667" s="59">
        <v>4.24</v>
      </c>
      <c r="AH667" s="59">
        <v>24</v>
      </c>
      <c r="AI667" s="59">
        <v>0.37</v>
      </c>
      <c r="AJ667" s="35">
        <v>98</v>
      </c>
    </row>
    <row r="668" spans="27:36" x14ac:dyDescent="0.2">
      <c r="AA668" s="32" t="s">
        <v>136</v>
      </c>
      <c r="AB668" s="32" t="s">
        <v>128</v>
      </c>
      <c r="AC668" s="98" t="s">
        <v>256</v>
      </c>
      <c r="AD668" s="32" t="s">
        <v>404</v>
      </c>
      <c r="AE668" s="59">
        <v>4.2</v>
      </c>
      <c r="AF668" s="35" t="s">
        <v>134</v>
      </c>
      <c r="AG668" s="59">
        <v>5.0999999999999996</v>
      </c>
      <c r="AH668" s="59">
        <v>24</v>
      </c>
      <c r="AI668" s="59">
        <v>0.18</v>
      </c>
      <c r="AJ668" s="35">
        <v>98</v>
      </c>
    </row>
    <row r="669" spans="27:36" x14ac:dyDescent="0.2">
      <c r="AA669" s="32" t="s">
        <v>136</v>
      </c>
      <c r="AB669" s="32" t="s">
        <v>128</v>
      </c>
      <c r="AC669" s="98" t="s">
        <v>266</v>
      </c>
      <c r="AD669" s="32" t="s">
        <v>404</v>
      </c>
      <c r="AE669" s="59">
        <v>6.35</v>
      </c>
      <c r="AF669" s="35" t="s">
        <v>134</v>
      </c>
      <c r="AG669" s="59">
        <v>4.95</v>
      </c>
      <c r="AH669" s="59">
        <v>24</v>
      </c>
      <c r="AI669" s="59">
        <v>0.26</v>
      </c>
      <c r="AJ669" s="35">
        <v>98</v>
      </c>
    </row>
    <row r="670" spans="27:36" x14ac:dyDescent="0.2">
      <c r="AA670" s="32" t="s">
        <v>136</v>
      </c>
      <c r="AB670" s="32" t="s">
        <v>128</v>
      </c>
      <c r="AC670" s="98" t="s">
        <v>279</v>
      </c>
      <c r="AD670" s="32" t="s">
        <v>404</v>
      </c>
      <c r="AE670" s="59">
        <v>8.4</v>
      </c>
      <c r="AF670" s="35" t="s">
        <v>134</v>
      </c>
      <c r="AG670" s="59">
        <v>5.15</v>
      </c>
      <c r="AH670" s="59">
        <v>24</v>
      </c>
      <c r="AI670" s="59">
        <v>0.35</v>
      </c>
      <c r="AJ670" s="35">
        <v>98</v>
      </c>
    </row>
    <row r="671" spans="27:36" x14ac:dyDescent="0.2">
      <c r="AA671" s="32" t="s">
        <v>136</v>
      </c>
      <c r="AB671" s="32" t="s">
        <v>128</v>
      </c>
      <c r="AC671" s="98" t="s">
        <v>287</v>
      </c>
      <c r="AD671" s="32" t="s">
        <v>404</v>
      </c>
      <c r="AE671" s="59">
        <v>10</v>
      </c>
      <c r="AF671" s="35" t="s">
        <v>134</v>
      </c>
      <c r="AG671" s="59">
        <v>4.95</v>
      </c>
      <c r="AH671" s="59">
        <v>24</v>
      </c>
      <c r="AI671" s="59">
        <v>0.42</v>
      </c>
      <c r="AJ671" s="35">
        <v>98</v>
      </c>
    </row>
    <row r="672" spans="27:36" x14ac:dyDescent="0.2">
      <c r="AA672" s="32" t="s">
        <v>136</v>
      </c>
      <c r="AB672" s="32" t="s">
        <v>128</v>
      </c>
      <c r="AC672" s="98" t="s">
        <v>199</v>
      </c>
      <c r="AD672" s="32" t="s">
        <v>258</v>
      </c>
      <c r="AE672" s="59">
        <v>4.26</v>
      </c>
      <c r="AF672" s="35" t="s">
        <v>134</v>
      </c>
      <c r="AG672" s="59">
        <v>4.41</v>
      </c>
      <c r="AH672" s="59">
        <v>29.2</v>
      </c>
      <c r="AI672" s="59">
        <v>0.15</v>
      </c>
      <c r="AJ672" s="35">
        <v>98</v>
      </c>
    </row>
    <row r="673" spans="27:36" x14ac:dyDescent="0.2">
      <c r="AA673" s="32" t="s">
        <v>136</v>
      </c>
      <c r="AB673" s="32" t="s">
        <v>128</v>
      </c>
      <c r="AC673" s="98" t="s">
        <v>200</v>
      </c>
      <c r="AD673" s="32" t="s">
        <v>258</v>
      </c>
      <c r="AE673" s="59">
        <v>5.65</v>
      </c>
      <c r="AF673" s="35" t="s">
        <v>134</v>
      </c>
      <c r="AG673" s="59">
        <v>4.22</v>
      </c>
      <c r="AH673" s="59">
        <v>29.2</v>
      </c>
      <c r="AI673" s="59">
        <v>0.19</v>
      </c>
      <c r="AJ673" s="35">
        <v>98</v>
      </c>
    </row>
    <row r="674" spans="27:36" x14ac:dyDescent="0.2">
      <c r="AA674" s="32" t="s">
        <v>136</v>
      </c>
      <c r="AB674" s="32" t="s">
        <v>128</v>
      </c>
      <c r="AC674" s="98" t="s">
        <v>201</v>
      </c>
      <c r="AD674" s="32" t="s">
        <v>258</v>
      </c>
      <c r="AE674" s="59">
        <v>8.0500000000000007</v>
      </c>
      <c r="AF674" s="35" t="s">
        <v>134</v>
      </c>
      <c r="AG674" s="59">
        <v>4.4800000000000004</v>
      </c>
      <c r="AH674" s="59">
        <v>29.2</v>
      </c>
      <c r="AI674" s="59">
        <v>0.28000000000000003</v>
      </c>
      <c r="AJ674" s="35">
        <v>98</v>
      </c>
    </row>
    <row r="675" spans="27:36" x14ac:dyDescent="0.2">
      <c r="AA675" s="32" t="s">
        <v>136</v>
      </c>
      <c r="AB675" s="32" t="s">
        <v>128</v>
      </c>
      <c r="AC675" s="98" t="s">
        <v>182</v>
      </c>
      <c r="AD675" s="32" t="s">
        <v>258</v>
      </c>
      <c r="AE675" s="59">
        <v>4.26</v>
      </c>
      <c r="AF675" s="35" t="s">
        <v>134</v>
      </c>
      <c r="AG675" s="59">
        <v>4.41</v>
      </c>
      <c r="AH675" s="59">
        <v>29.2</v>
      </c>
      <c r="AI675" s="59">
        <v>0.15</v>
      </c>
      <c r="AJ675" s="35">
        <v>98</v>
      </c>
    </row>
    <row r="676" spans="27:36" x14ac:dyDescent="0.2">
      <c r="AA676" s="32" t="s">
        <v>136</v>
      </c>
      <c r="AB676" s="32" t="s">
        <v>128</v>
      </c>
      <c r="AC676" s="98" t="s">
        <v>197</v>
      </c>
      <c r="AD676" s="32" t="s">
        <v>258</v>
      </c>
      <c r="AE676" s="59">
        <v>5.65</v>
      </c>
      <c r="AF676" s="35" t="s">
        <v>134</v>
      </c>
      <c r="AG676" s="59">
        <v>4.22</v>
      </c>
      <c r="AH676" s="59">
        <v>29.2</v>
      </c>
      <c r="AI676" s="59">
        <v>0.19</v>
      </c>
      <c r="AJ676" s="35">
        <v>98</v>
      </c>
    </row>
    <row r="677" spans="27:36" x14ac:dyDescent="0.2">
      <c r="AA677" s="32" t="s">
        <v>136</v>
      </c>
      <c r="AB677" s="32" t="s">
        <v>128</v>
      </c>
      <c r="AC677" s="98" t="s">
        <v>198</v>
      </c>
      <c r="AD677" s="32" t="s">
        <v>258</v>
      </c>
      <c r="AE677" s="59">
        <v>8.0500000000000007</v>
      </c>
      <c r="AF677" s="35" t="s">
        <v>134</v>
      </c>
      <c r="AG677" s="59">
        <v>4.4800000000000004</v>
      </c>
      <c r="AH677" s="59">
        <v>29.2</v>
      </c>
      <c r="AI677" s="59">
        <v>0.28000000000000003</v>
      </c>
      <c r="AJ677" s="35">
        <v>98</v>
      </c>
    </row>
    <row r="678" spans="27:36" x14ac:dyDescent="0.2">
      <c r="AA678" s="32" t="s">
        <v>136</v>
      </c>
      <c r="AB678" s="32" t="s">
        <v>128</v>
      </c>
      <c r="AC678" s="98" t="s">
        <v>195</v>
      </c>
      <c r="AD678" s="32" t="s">
        <v>258</v>
      </c>
      <c r="AE678" s="59">
        <v>9.6999999999999993</v>
      </c>
      <c r="AF678" s="35" t="s">
        <v>134</v>
      </c>
      <c r="AG678" s="59">
        <v>4.24</v>
      </c>
      <c r="AH678" s="59">
        <v>29.2</v>
      </c>
      <c r="AI678" s="59">
        <v>0.33</v>
      </c>
      <c r="AJ678" s="35">
        <v>98</v>
      </c>
    </row>
    <row r="679" spans="27:36" x14ac:dyDescent="0.2">
      <c r="AA679" s="32" t="s">
        <v>136</v>
      </c>
      <c r="AB679" s="32" t="s">
        <v>128</v>
      </c>
      <c r="AC679" s="98" t="s">
        <v>24</v>
      </c>
      <c r="AD679" s="32" t="s">
        <v>258</v>
      </c>
      <c r="AE679" s="59">
        <v>9.6</v>
      </c>
      <c r="AF679" s="35" t="s">
        <v>134</v>
      </c>
      <c r="AG679" s="59">
        <v>4.2699999999999996</v>
      </c>
      <c r="AH679" s="59">
        <v>29.2</v>
      </c>
      <c r="AI679" s="59">
        <v>0.33</v>
      </c>
      <c r="AJ679" s="35">
        <v>98</v>
      </c>
    </row>
    <row r="680" spans="27:36" x14ac:dyDescent="0.2">
      <c r="AA680" s="32" t="s">
        <v>136</v>
      </c>
      <c r="AB680" s="32" t="s">
        <v>128</v>
      </c>
      <c r="AC680" s="98" t="s">
        <v>196</v>
      </c>
      <c r="AD680" s="32" t="s">
        <v>258</v>
      </c>
      <c r="AE680" s="59">
        <v>14.09</v>
      </c>
      <c r="AF680" s="35" t="s">
        <v>134</v>
      </c>
      <c r="AG680" s="59">
        <v>4.29</v>
      </c>
      <c r="AH680" s="59">
        <v>29.2</v>
      </c>
      <c r="AI680" s="59">
        <v>0.48</v>
      </c>
      <c r="AJ680" s="35">
        <v>98</v>
      </c>
    </row>
    <row r="681" spans="27:36" x14ac:dyDescent="0.2">
      <c r="AA681" s="32" t="s">
        <v>136</v>
      </c>
      <c r="AB681" s="32" t="s">
        <v>128</v>
      </c>
      <c r="AC681" s="98" t="s">
        <v>202</v>
      </c>
      <c r="AD681" s="32" t="s">
        <v>258</v>
      </c>
      <c r="AE681" s="59">
        <v>7.68</v>
      </c>
      <c r="AF681" s="35" t="s">
        <v>134</v>
      </c>
      <c r="AG681" s="59">
        <v>4.37</v>
      </c>
      <c r="AH681" s="59">
        <v>29.2</v>
      </c>
      <c r="AI681" s="59">
        <v>0.26</v>
      </c>
      <c r="AJ681" s="35">
        <v>98</v>
      </c>
    </row>
    <row r="682" spans="27:36" x14ac:dyDescent="0.2">
      <c r="AA682" s="32" t="s">
        <v>136</v>
      </c>
      <c r="AB682" s="32" t="s">
        <v>128</v>
      </c>
      <c r="AC682" s="98" t="s">
        <v>203</v>
      </c>
      <c r="AD682" s="32" t="s">
        <v>258</v>
      </c>
      <c r="AE682" s="59">
        <v>8.61</v>
      </c>
      <c r="AF682" s="35" t="s">
        <v>134</v>
      </c>
      <c r="AG682" s="59">
        <v>4.24</v>
      </c>
      <c r="AH682" s="59">
        <v>29.2</v>
      </c>
      <c r="AI682" s="59">
        <v>0.28999999999999998</v>
      </c>
      <c r="AJ682" s="35">
        <v>98</v>
      </c>
    </row>
    <row r="683" spans="27:36" x14ac:dyDescent="0.2">
      <c r="AA683" s="32" t="s">
        <v>136</v>
      </c>
      <c r="AB683" s="32" t="s">
        <v>128</v>
      </c>
      <c r="AC683" s="98" t="s">
        <v>139</v>
      </c>
      <c r="AD683" s="32" t="s">
        <v>258</v>
      </c>
      <c r="AE683" s="59">
        <v>7.68</v>
      </c>
      <c r="AF683" s="35" t="s">
        <v>134</v>
      </c>
      <c r="AG683" s="59">
        <v>4.37</v>
      </c>
      <c r="AH683" s="59">
        <v>29.2</v>
      </c>
      <c r="AI683" s="59">
        <v>0.26</v>
      </c>
      <c r="AJ683" s="35">
        <v>98</v>
      </c>
    </row>
    <row r="684" spans="27:36" x14ac:dyDescent="0.2">
      <c r="AA684" s="32" t="s">
        <v>136</v>
      </c>
      <c r="AB684" s="32" t="s">
        <v>128</v>
      </c>
      <c r="AC684" s="98" t="s">
        <v>186</v>
      </c>
      <c r="AD684" s="32" t="s">
        <v>258</v>
      </c>
      <c r="AE684" s="59">
        <v>8.61</v>
      </c>
      <c r="AF684" s="35" t="s">
        <v>134</v>
      </c>
      <c r="AG684" s="59">
        <v>4.24</v>
      </c>
      <c r="AH684" s="59">
        <v>29.2</v>
      </c>
      <c r="AI684" s="59">
        <v>0.28999999999999998</v>
      </c>
      <c r="AJ684" s="35">
        <v>98</v>
      </c>
    </row>
    <row r="685" spans="27:36" x14ac:dyDescent="0.2">
      <c r="AA685" s="32" t="s">
        <v>136</v>
      </c>
      <c r="AB685" s="32" t="s">
        <v>128</v>
      </c>
      <c r="AC685" s="98" t="s">
        <v>188</v>
      </c>
      <c r="AD685" s="32" t="s">
        <v>258</v>
      </c>
      <c r="AE685" s="59">
        <v>8.8699999999999992</v>
      </c>
      <c r="AF685" s="35" t="s">
        <v>134</v>
      </c>
      <c r="AG685" s="59">
        <v>4.24</v>
      </c>
      <c r="AH685" s="59">
        <v>29.2</v>
      </c>
      <c r="AI685" s="59">
        <v>0.3</v>
      </c>
      <c r="AJ685" s="35">
        <v>98</v>
      </c>
    </row>
    <row r="686" spans="27:36" x14ac:dyDescent="0.2">
      <c r="AA686" s="32" t="s">
        <v>136</v>
      </c>
      <c r="AB686" s="32" t="s">
        <v>128</v>
      </c>
      <c r="AC686" s="98" t="s">
        <v>256</v>
      </c>
      <c r="AD686" s="32" t="s">
        <v>258</v>
      </c>
      <c r="AE686" s="59">
        <v>4.2</v>
      </c>
      <c r="AF686" s="35" t="s">
        <v>134</v>
      </c>
      <c r="AG686" s="59">
        <v>5.0999999999999996</v>
      </c>
      <c r="AH686" s="59">
        <v>29.2</v>
      </c>
      <c r="AI686" s="59">
        <v>0.14000000000000001</v>
      </c>
      <c r="AJ686" s="35">
        <v>98</v>
      </c>
    </row>
    <row r="687" spans="27:36" x14ac:dyDescent="0.2">
      <c r="AA687" s="32" t="s">
        <v>136</v>
      </c>
      <c r="AB687" s="32" t="s">
        <v>128</v>
      </c>
      <c r="AC687" s="98" t="s">
        <v>266</v>
      </c>
      <c r="AD687" s="32" t="s">
        <v>258</v>
      </c>
      <c r="AE687" s="59">
        <v>6.35</v>
      </c>
      <c r="AF687" s="35" t="s">
        <v>134</v>
      </c>
      <c r="AG687" s="59">
        <v>4.95</v>
      </c>
      <c r="AH687" s="59">
        <v>29.2</v>
      </c>
      <c r="AI687" s="59">
        <v>0.22</v>
      </c>
      <c r="AJ687" s="35">
        <v>98</v>
      </c>
    </row>
    <row r="688" spans="27:36" x14ac:dyDescent="0.2">
      <c r="AA688" s="32" t="s">
        <v>136</v>
      </c>
      <c r="AB688" s="32" t="s">
        <v>128</v>
      </c>
      <c r="AC688" s="98" t="s">
        <v>279</v>
      </c>
      <c r="AD688" s="32" t="s">
        <v>258</v>
      </c>
      <c r="AE688" s="59">
        <v>8.4</v>
      </c>
      <c r="AF688" s="35" t="s">
        <v>134</v>
      </c>
      <c r="AG688" s="59">
        <v>5.15</v>
      </c>
      <c r="AH688" s="59">
        <v>29.2</v>
      </c>
      <c r="AI688" s="59">
        <v>0.28999999999999998</v>
      </c>
      <c r="AJ688" s="35">
        <v>98</v>
      </c>
    </row>
    <row r="689" spans="27:36" x14ac:dyDescent="0.2">
      <c r="AA689" s="32" t="s">
        <v>136</v>
      </c>
      <c r="AB689" s="32" t="s">
        <v>128</v>
      </c>
      <c r="AC689" s="98" t="s">
        <v>287</v>
      </c>
      <c r="AD689" s="32" t="s">
        <v>258</v>
      </c>
      <c r="AE689" s="59">
        <v>10</v>
      </c>
      <c r="AF689" s="35" t="s">
        <v>134</v>
      </c>
      <c r="AG689" s="59">
        <v>4.95</v>
      </c>
      <c r="AH689" s="59">
        <v>29.2</v>
      </c>
      <c r="AI689" s="59">
        <v>0.34</v>
      </c>
      <c r="AJ689" s="35">
        <v>98</v>
      </c>
    </row>
    <row r="690" spans="27:36" x14ac:dyDescent="0.2">
      <c r="AA690" s="32" t="s">
        <v>136</v>
      </c>
      <c r="AB690" s="32" t="s">
        <v>128</v>
      </c>
      <c r="AC690" s="98" t="s">
        <v>675</v>
      </c>
      <c r="AD690" s="32" t="s">
        <v>258</v>
      </c>
      <c r="AE690" s="59">
        <v>12.1</v>
      </c>
      <c r="AF690" s="35" t="s">
        <v>134</v>
      </c>
      <c r="AG690" s="59">
        <v>4.95</v>
      </c>
      <c r="AH690" s="59">
        <v>29.2</v>
      </c>
      <c r="AI690" s="59">
        <v>0.41</v>
      </c>
      <c r="AJ690" s="35">
        <v>98</v>
      </c>
    </row>
    <row r="691" spans="27:36" x14ac:dyDescent="0.2">
      <c r="AA691" s="32" t="s">
        <v>136</v>
      </c>
      <c r="AB691" s="32" t="s">
        <v>128</v>
      </c>
      <c r="AC691" s="98" t="s">
        <v>826</v>
      </c>
      <c r="AD691" s="32" t="s">
        <v>258</v>
      </c>
      <c r="AE691" s="59">
        <v>14.5</v>
      </c>
      <c r="AF691" s="35" t="s">
        <v>134</v>
      </c>
      <c r="AG691" s="59">
        <v>4.5999999999999996</v>
      </c>
      <c r="AH691" s="59">
        <v>29.2</v>
      </c>
      <c r="AI691" s="59">
        <v>0.5</v>
      </c>
      <c r="AJ691" s="35">
        <v>98</v>
      </c>
    </row>
    <row r="692" spans="27:36" x14ac:dyDescent="0.2">
      <c r="AA692" s="32" t="s">
        <v>136</v>
      </c>
      <c r="AB692" s="32" t="s">
        <v>128</v>
      </c>
      <c r="AC692" s="98" t="s">
        <v>211</v>
      </c>
      <c r="AD692" s="32" t="s">
        <v>258</v>
      </c>
      <c r="AE692" s="59">
        <v>12.1</v>
      </c>
      <c r="AF692" s="35" t="s">
        <v>134</v>
      </c>
      <c r="AG692" s="59">
        <v>4.95</v>
      </c>
      <c r="AH692" s="59">
        <v>29.2</v>
      </c>
      <c r="AI692" s="59">
        <v>0.41</v>
      </c>
      <c r="AJ692" s="35">
        <v>98</v>
      </c>
    </row>
    <row r="693" spans="27:36" x14ac:dyDescent="0.2">
      <c r="AA693" s="32" t="s">
        <v>136</v>
      </c>
      <c r="AB693" s="32" t="s">
        <v>128</v>
      </c>
      <c r="AC693" s="98" t="s">
        <v>213</v>
      </c>
      <c r="AD693" s="32" t="s">
        <v>258</v>
      </c>
      <c r="AE693" s="59">
        <v>14.5</v>
      </c>
      <c r="AF693" s="35" t="s">
        <v>134</v>
      </c>
      <c r="AG693" s="59">
        <v>4.5999999999999996</v>
      </c>
      <c r="AH693" s="59">
        <v>29.2</v>
      </c>
      <c r="AI693" s="59">
        <v>0.5</v>
      </c>
      <c r="AJ693" s="35">
        <v>98</v>
      </c>
    </row>
    <row r="694" spans="27:36" x14ac:dyDescent="0.2">
      <c r="AA694" s="32" t="s">
        <v>136</v>
      </c>
      <c r="AB694" s="32" t="s">
        <v>128</v>
      </c>
      <c r="AC694" s="98" t="s">
        <v>199</v>
      </c>
      <c r="AD694" s="32" t="s">
        <v>412</v>
      </c>
      <c r="AE694" s="59">
        <v>4.26</v>
      </c>
      <c r="AF694" s="35" t="s">
        <v>134</v>
      </c>
      <c r="AG694" s="59">
        <v>4.41</v>
      </c>
      <c r="AH694" s="59">
        <v>24</v>
      </c>
      <c r="AI694" s="59">
        <v>0.18</v>
      </c>
      <c r="AJ694" s="35">
        <v>97.6</v>
      </c>
    </row>
    <row r="695" spans="27:36" x14ac:dyDescent="0.2">
      <c r="AA695" s="32" t="s">
        <v>136</v>
      </c>
      <c r="AB695" s="32" t="s">
        <v>128</v>
      </c>
      <c r="AC695" s="98" t="s">
        <v>200</v>
      </c>
      <c r="AD695" s="32" t="s">
        <v>412</v>
      </c>
      <c r="AE695" s="59">
        <v>5.65</v>
      </c>
      <c r="AF695" s="35" t="s">
        <v>134</v>
      </c>
      <c r="AG695" s="59">
        <v>4.22</v>
      </c>
      <c r="AH695" s="59">
        <v>24</v>
      </c>
      <c r="AI695" s="59">
        <v>0.24</v>
      </c>
      <c r="AJ695" s="35">
        <v>97.6</v>
      </c>
    </row>
    <row r="696" spans="27:36" x14ac:dyDescent="0.2">
      <c r="AA696" s="32" t="s">
        <v>136</v>
      </c>
      <c r="AB696" s="32" t="s">
        <v>128</v>
      </c>
      <c r="AC696" s="98" t="s">
        <v>201</v>
      </c>
      <c r="AD696" s="32" t="s">
        <v>412</v>
      </c>
      <c r="AE696" s="59">
        <v>8.0500000000000007</v>
      </c>
      <c r="AF696" s="35" t="s">
        <v>134</v>
      </c>
      <c r="AG696" s="59">
        <v>4.4800000000000004</v>
      </c>
      <c r="AH696" s="59">
        <v>24</v>
      </c>
      <c r="AI696" s="59">
        <v>0.34</v>
      </c>
      <c r="AJ696" s="35">
        <v>97.6</v>
      </c>
    </row>
    <row r="697" spans="27:36" x14ac:dyDescent="0.2">
      <c r="AA697" s="32" t="s">
        <v>136</v>
      </c>
      <c r="AB697" s="32" t="s">
        <v>128</v>
      </c>
      <c r="AC697" s="98" t="s">
        <v>182</v>
      </c>
      <c r="AD697" s="32" t="s">
        <v>412</v>
      </c>
      <c r="AE697" s="59">
        <v>4.26</v>
      </c>
      <c r="AF697" s="35" t="s">
        <v>134</v>
      </c>
      <c r="AG697" s="59">
        <v>4.41</v>
      </c>
      <c r="AH697" s="59">
        <v>24</v>
      </c>
      <c r="AI697" s="59">
        <v>0.18</v>
      </c>
      <c r="AJ697" s="35">
        <v>97.6</v>
      </c>
    </row>
    <row r="698" spans="27:36" x14ac:dyDescent="0.2">
      <c r="AA698" s="32" t="s">
        <v>136</v>
      </c>
      <c r="AB698" s="32" t="s">
        <v>128</v>
      </c>
      <c r="AC698" s="98" t="s">
        <v>197</v>
      </c>
      <c r="AD698" s="32" t="s">
        <v>412</v>
      </c>
      <c r="AE698" s="59">
        <v>5.65</v>
      </c>
      <c r="AF698" s="35" t="s">
        <v>134</v>
      </c>
      <c r="AG698" s="59">
        <v>4.22</v>
      </c>
      <c r="AH698" s="59">
        <v>24</v>
      </c>
      <c r="AI698" s="59">
        <v>0.24</v>
      </c>
      <c r="AJ698" s="35">
        <v>97.6</v>
      </c>
    </row>
    <row r="699" spans="27:36" x14ac:dyDescent="0.2">
      <c r="AA699" s="32" t="s">
        <v>136</v>
      </c>
      <c r="AB699" s="32" t="s">
        <v>128</v>
      </c>
      <c r="AC699" s="98" t="s">
        <v>198</v>
      </c>
      <c r="AD699" s="32" t="s">
        <v>412</v>
      </c>
      <c r="AE699" s="59">
        <v>8.0500000000000007</v>
      </c>
      <c r="AF699" s="35" t="s">
        <v>134</v>
      </c>
      <c r="AG699" s="59">
        <v>4.4800000000000004</v>
      </c>
      <c r="AH699" s="59">
        <v>24</v>
      </c>
      <c r="AI699" s="59">
        <v>0.34</v>
      </c>
      <c r="AJ699" s="35">
        <v>97.6</v>
      </c>
    </row>
    <row r="700" spans="27:36" x14ac:dyDescent="0.2">
      <c r="AA700" s="32" t="s">
        <v>136</v>
      </c>
      <c r="AB700" s="32" t="s">
        <v>128</v>
      </c>
      <c r="AC700" s="98" t="s">
        <v>195</v>
      </c>
      <c r="AD700" s="32" t="s">
        <v>412</v>
      </c>
      <c r="AE700" s="59">
        <v>9.6999999999999993</v>
      </c>
      <c r="AF700" s="35" t="s">
        <v>134</v>
      </c>
      <c r="AG700" s="59">
        <v>4.24</v>
      </c>
      <c r="AH700" s="59">
        <v>24</v>
      </c>
      <c r="AI700" s="59">
        <v>0.4</v>
      </c>
      <c r="AJ700" s="35">
        <v>97.6</v>
      </c>
    </row>
    <row r="701" spans="27:36" x14ac:dyDescent="0.2">
      <c r="AA701" s="32" t="s">
        <v>136</v>
      </c>
      <c r="AB701" s="32" t="s">
        <v>128</v>
      </c>
      <c r="AC701" s="98" t="s">
        <v>24</v>
      </c>
      <c r="AD701" s="32" t="s">
        <v>412</v>
      </c>
      <c r="AE701" s="59">
        <v>9.6</v>
      </c>
      <c r="AF701" s="35" t="s">
        <v>134</v>
      </c>
      <c r="AG701" s="59">
        <v>4.2699999999999996</v>
      </c>
      <c r="AH701" s="59">
        <v>24</v>
      </c>
      <c r="AI701" s="59">
        <v>0.4</v>
      </c>
      <c r="AJ701" s="35">
        <v>97.6</v>
      </c>
    </row>
    <row r="702" spans="27:36" x14ac:dyDescent="0.2">
      <c r="AA702" s="32" t="s">
        <v>136</v>
      </c>
      <c r="AB702" s="32" t="s">
        <v>128</v>
      </c>
      <c r="AC702" s="98" t="s">
        <v>202</v>
      </c>
      <c r="AD702" s="32" t="s">
        <v>412</v>
      </c>
      <c r="AE702" s="59">
        <v>7.68</v>
      </c>
      <c r="AF702" s="35" t="s">
        <v>134</v>
      </c>
      <c r="AG702" s="59">
        <v>4.37</v>
      </c>
      <c r="AH702" s="59">
        <v>24</v>
      </c>
      <c r="AI702" s="59">
        <v>0.32</v>
      </c>
      <c r="AJ702" s="35">
        <v>97.6</v>
      </c>
    </row>
    <row r="703" spans="27:36" x14ac:dyDescent="0.2">
      <c r="AA703" s="32" t="s">
        <v>136</v>
      </c>
      <c r="AB703" s="32" t="s">
        <v>128</v>
      </c>
      <c r="AC703" s="98" t="s">
        <v>203</v>
      </c>
      <c r="AD703" s="32" t="s">
        <v>412</v>
      </c>
      <c r="AE703" s="59">
        <v>8.61</v>
      </c>
      <c r="AF703" s="35" t="s">
        <v>134</v>
      </c>
      <c r="AG703" s="59">
        <v>4.24</v>
      </c>
      <c r="AH703" s="59">
        <v>24</v>
      </c>
      <c r="AI703" s="59">
        <v>0.36</v>
      </c>
      <c r="AJ703" s="35">
        <v>97.6</v>
      </c>
    </row>
    <row r="704" spans="27:36" x14ac:dyDescent="0.2">
      <c r="AA704" s="32" t="s">
        <v>136</v>
      </c>
      <c r="AB704" s="32" t="s">
        <v>128</v>
      </c>
      <c r="AC704" s="98" t="s">
        <v>139</v>
      </c>
      <c r="AD704" s="32" t="s">
        <v>412</v>
      </c>
      <c r="AE704" s="59">
        <v>7.68</v>
      </c>
      <c r="AF704" s="35" t="s">
        <v>134</v>
      </c>
      <c r="AG704" s="59">
        <v>4.37</v>
      </c>
      <c r="AH704" s="59">
        <v>24</v>
      </c>
      <c r="AI704" s="59">
        <v>0.32</v>
      </c>
      <c r="AJ704" s="35">
        <v>97.6</v>
      </c>
    </row>
    <row r="705" spans="27:36" x14ac:dyDescent="0.2">
      <c r="AA705" s="32" t="s">
        <v>136</v>
      </c>
      <c r="AB705" s="32" t="s">
        <v>128</v>
      </c>
      <c r="AC705" s="98" t="s">
        <v>186</v>
      </c>
      <c r="AD705" s="32" t="s">
        <v>412</v>
      </c>
      <c r="AE705" s="59">
        <v>8.61</v>
      </c>
      <c r="AF705" s="35" t="s">
        <v>134</v>
      </c>
      <c r="AG705" s="59">
        <v>4.24</v>
      </c>
      <c r="AH705" s="59">
        <v>24</v>
      </c>
      <c r="AI705" s="59">
        <v>0.36</v>
      </c>
      <c r="AJ705" s="35">
        <v>97.6</v>
      </c>
    </row>
    <row r="706" spans="27:36" x14ac:dyDescent="0.2">
      <c r="AA706" s="32" t="s">
        <v>136</v>
      </c>
      <c r="AB706" s="32" t="s">
        <v>128</v>
      </c>
      <c r="AC706" s="98" t="s">
        <v>188</v>
      </c>
      <c r="AD706" s="32" t="s">
        <v>412</v>
      </c>
      <c r="AE706" s="59">
        <v>8.8699999999999992</v>
      </c>
      <c r="AF706" s="35" t="s">
        <v>134</v>
      </c>
      <c r="AG706" s="59">
        <v>4.24</v>
      </c>
      <c r="AH706" s="59">
        <v>24</v>
      </c>
      <c r="AI706" s="59">
        <v>0.37</v>
      </c>
      <c r="AJ706" s="35">
        <v>97.6</v>
      </c>
    </row>
    <row r="707" spans="27:36" x14ac:dyDescent="0.2">
      <c r="AA707" s="32" t="s">
        <v>136</v>
      </c>
      <c r="AB707" s="32" t="s">
        <v>128</v>
      </c>
      <c r="AC707" s="98" t="s">
        <v>256</v>
      </c>
      <c r="AD707" s="32" t="s">
        <v>412</v>
      </c>
      <c r="AE707" s="59">
        <v>4.2</v>
      </c>
      <c r="AF707" s="35" t="s">
        <v>134</v>
      </c>
      <c r="AG707" s="59">
        <v>5.0999999999999996</v>
      </c>
      <c r="AH707" s="59">
        <v>24</v>
      </c>
      <c r="AI707" s="59">
        <v>0.18</v>
      </c>
      <c r="AJ707" s="35">
        <v>97.6</v>
      </c>
    </row>
    <row r="708" spans="27:36" x14ac:dyDescent="0.2">
      <c r="AA708" s="32" t="s">
        <v>136</v>
      </c>
      <c r="AB708" s="32" t="s">
        <v>128</v>
      </c>
      <c r="AC708" s="98" t="s">
        <v>266</v>
      </c>
      <c r="AD708" s="32" t="s">
        <v>412</v>
      </c>
      <c r="AE708" s="59">
        <v>6.35</v>
      </c>
      <c r="AF708" s="35" t="s">
        <v>134</v>
      </c>
      <c r="AG708" s="59">
        <v>4.95</v>
      </c>
      <c r="AH708" s="59">
        <v>24</v>
      </c>
      <c r="AI708" s="59">
        <v>0.26</v>
      </c>
      <c r="AJ708" s="35">
        <v>97.6</v>
      </c>
    </row>
    <row r="709" spans="27:36" x14ac:dyDescent="0.2">
      <c r="AA709" s="32" t="s">
        <v>136</v>
      </c>
      <c r="AB709" s="32" t="s">
        <v>128</v>
      </c>
      <c r="AC709" s="98" t="s">
        <v>279</v>
      </c>
      <c r="AD709" s="32" t="s">
        <v>412</v>
      </c>
      <c r="AE709" s="59">
        <v>8.4</v>
      </c>
      <c r="AF709" s="35" t="s">
        <v>134</v>
      </c>
      <c r="AG709" s="59">
        <v>5.15</v>
      </c>
      <c r="AH709" s="59">
        <v>24</v>
      </c>
      <c r="AI709" s="59">
        <v>0.35</v>
      </c>
      <c r="AJ709" s="35">
        <v>97.6</v>
      </c>
    </row>
    <row r="710" spans="27:36" x14ac:dyDescent="0.2">
      <c r="AA710" s="32" t="s">
        <v>136</v>
      </c>
      <c r="AB710" s="32" t="s">
        <v>128</v>
      </c>
      <c r="AC710" s="98" t="s">
        <v>287</v>
      </c>
      <c r="AD710" s="32" t="s">
        <v>412</v>
      </c>
      <c r="AE710" s="59">
        <v>10</v>
      </c>
      <c r="AF710" s="35" t="s">
        <v>134</v>
      </c>
      <c r="AG710" s="59">
        <v>4.95</v>
      </c>
      <c r="AH710" s="59">
        <v>24</v>
      </c>
      <c r="AI710" s="59">
        <v>0.42</v>
      </c>
      <c r="AJ710" s="35">
        <v>97.6</v>
      </c>
    </row>
    <row r="711" spans="27:36" x14ac:dyDescent="0.2">
      <c r="AA711" s="32" t="s">
        <v>136</v>
      </c>
      <c r="AB711" s="32" t="s">
        <v>128</v>
      </c>
      <c r="AC711" s="98" t="s">
        <v>199</v>
      </c>
      <c r="AD711" s="32" t="s">
        <v>416</v>
      </c>
      <c r="AE711" s="59">
        <v>4.26</v>
      </c>
      <c r="AF711" s="35" t="s">
        <v>134</v>
      </c>
      <c r="AG711" s="59">
        <v>4.41</v>
      </c>
      <c r="AH711" s="59">
        <v>24.6</v>
      </c>
      <c r="AI711" s="59">
        <v>0.17</v>
      </c>
      <c r="AJ711" s="35">
        <v>97.6</v>
      </c>
    </row>
    <row r="712" spans="27:36" x14ac:dyDescent="0.2">
      <c r="AA712" s="32" t="s">
        <v>136</v>
      </c>
      <c r="AB712" s="32" t="s">
        <v>128</v>
      </c>
      <c r="AC712" s="98" t="s">
        <v>200</v>
      </c>
      <c r="AD712" s="32" t="s">
        <v>416</v>
      </c>
      <c r="AE712" s="59">
        <v>5.65</v>
      </c>
      <c r="AF712" s="35" t="s">
        <v>134</v>
      </c>
      <c r="AG712" s="59">
        <v>4.22</v>
      </c>
      <c r="AH712" s="59">
        <v>24.6</v>
      </c>
      <c r="AI712" s="59">
        <v>0.23</v>
      </c>
      <c r="AJ712" s="35">
        <v>97.6</v>
      </c>
    </row>
    <row r="713" spans="27:36" x14ac:dyDescent="0.2">
      <c r="AA713" s="32" t="s">
        <v>136</v>
      </c>
      <c r="AB713" s="32" t="s">
        <v>128</v>
      </c>
      <c r="AC713" s="98" t="s">
        <v>201</v>
      </c>
      <c r="AD713" s="32" t="s">
        <v>416</v>
      </c>
      <c r="AE713" s="59">
        <v>8.0500000000000007</v>
      </c>
      <c r="AF713" s="35" t="s">
        <v>134</v>
      </c>
      <c r="AG713" s="59">
        <v>4.4800000000000004</v>
      </c>
      <c r="AH713" s="59">
        <v>24.6</v>
      </c>
      <c r="AI713" s="59">
        <v>0.33</v>
      </c>
      <c r="AJ713" s="35">
        <v>97.6</v>
      </c>
    </row>
    <row r="714" spans="27:36" x14ac:dyDescent="0.2">
      <c r="AA714" s="32" t="s">
        <v>136</v>
      </c>
      <c r="AB714" s="32" t="s">
        <v>128</v>
      </c>
      <c r="AC714" s="98" t="s">
        <v>182</v>
      </c>
      <c r="AD714" s="32" t="s">
        <v>416</v>
      </c>
      <c r="AE714" s="59">
        <v>4.26</v>
      </c>
      <c r="AF714" s="35" t="s">
        <v>134</v>
      </c>
      <c r="AG714" s="59">
        <v>4.41</v>
      </c>
      <c r="AH714" s="59">
        <v>24.6</v>
      </c>
      <c r="AI714" s="59">
        <v>0.17</v>
      </c>
      <c r="AJ714" s="35">
        <v>97.6</v>
      </c>
    </row>
    <row r="715" spans="27:36" x14ac:dyDescent="0.2">
      <c r="AA715" s="32" t="s">
        <v>136</v>
      </c>
      <c r="AB715" s="32" t="s">
        <v>128</v>
      </c>
      <c r="AC715" s="98" t="s">
        <v>197</v>
      </c>
      <c r="AD715" s="32" t="s">
        <v>416</v>
      </c>
      <c r="AE715" s="59">
        <v>5.65</v>
      </c>
      <c r="AF715" s="35" t="s">
        <v>134</v>
      </c>
      <c r="AG715" s="59">
        <v>4.22</v>
      </c>
      <c r="AH715" s="59">
        <v>24.6</v>
      </c>
      <c r="AI715" s="59">
        <v>0.23</v>
      </c>
      <c r="AJ715" s="35">
        <v>97.6</v>
      </c>
    </row>
    <row r="716" spans="27:36" x14ac:dyDescent="0.2">
      <c r="AA716" s="32" t="s">
        <v>136</v>
      </c>
      <c r="AB716" s="32" t="s">
        <v>128</v>
      </c>
      <c r="AC716" s="98" t="s">
        <v>198</v>
      </c>
      <c r="AD716" s="32" t="s">
        <v>416</v>
      </c>
      <c r="AE716" s="59">
        <v>8.0500000000000007</v>
      </c>
      <c r="AF716" s="35" t="s">
        <v>134</v>
      </c>
      <c r="AG716" s="59">
        <v>4.4800000000000004</v>
      </c>
      <c r="AH716" s="59">
        <v>24.6</v>
      </c>
      <c r="AI716" s="59">
        <v>0.33</v>
      </c>
      <c r="AJ716" s="35">
        <v>97.6</v>
      </c>
    </row>
    <row r="717" spans="27:36" x14ac:dyDescent="0.2">
      <c r="AA717" s="32" t="s">
        <v>136</v>
      </c>
      <c r="AB717" s="32" t="s">
        <v>128</v>
      </c>
      <c r="AC717" s="98" t="s">
        <v>195</v>
      </c>
      <c r="AD717" s="32" t="s">
        <v>416</v>
      </c>
      <c r="AE717" s="59">
        <v>9.6999999999999993</v>
      </c>
      <c r="AF717" s="35" t="s">
        <v>134</v>
      </c>
      <c r="AG717" s="59">
        <v>4.24</v>
      </c>
      <c r="AH717" s="59">
        <v>24.6</v>
      </c>
      <c r="AI717" s="59">
        <v>0.39</v>
      </c>
      <c r="AJ717" s="35">
        <v>97.6</v>
      </c>
    </row>
    <row r="718" spans="27:36" x14ac:dyDescent="0.2">
      <c r="AA718" s="32" t="s">
        <v>136</v>
      </c>
      <c r="AB718" s="32" t="s">
        <v>128</v>
      </c>
      <c r="AC718" s="98" t="s">
        <v>24</v>
      </c>
      <c r="AD718" s="32" t="s">
        <v>416</v>
      </c>
      <c r="AE718" s="59">
        <v>9.6</v>
      </c>
      <c r="AF718" s="35" t="s">
        <v>134</v>
      </c>
      <c r="AG718" s="59">
        <v>4.2699999999999996</v>
      </c>
      <c r="AH718" s="59">
        <v>24.6</v>
      </c>
      <c r="AI718" s="59">
        <v>0.39</v>
      </c>
      <c r="AJ718" s="35">
        <v>97.6</v>
      </c>
    </row>
    <row r="719" spans="27:36" x14ac:dyDescent="0.2">
      <c r="AA719" s="32" t="s">
        <v>136</v>
      </c>
      <c r="AB719" s="32" t="s">
        <v>128</v>
      </c>
      <c r="AC719" s="98" t="s">
        <v>202</v>
      </c>
      <c r="AD719" s="32" t="s">
        <v>416</v>
      </c>
      <c r="AE719" s="59">
        <v>7.68</v>
      </c>
      <c r="AF719" s="35" t="s">
        <v>134</v>
      </c>
      <c r="AG719" s="59">
        <v>4.37</v>
      </c>
      <c r="AH719" s="59">
        <v>24.6</v>
      </c>
      <c r="AI719" s="59">
        <v>0.31</v>
      </c>
      <c r="AJ719" s="35">
        <v>97.6</v>
      </c>
    </row>
    <row r="720" spans="27:36" x14ac:dyDescent="0.2">
      <c r="AA720" s="32" t="s">
        <v>136</v>
      </c>
      <c r="AB720" s="32" t="s">
        <v>128</v>
      </c>
      <c r="AC720" s="98" t="s">
        <v>203</v>
      </c>
      <c r="AD720" s="32" t="s">
        <v>416</v>
      </c>
      <c r="AE720" s="59">
        <v>8.61</v>
      </c>
      <c r="AF720" s="35" t="s">
        <v>134</v>
      </c>
      <c r="AG720" s="59">
        <v>4.24</v>
      </c>
      <c r="AH720" s="59">
        <v>24.6</v>
      </c>
      <c r="AI720" s="59">
        <v>0.35</v>
      </c>
      <c r="AJ720" s="35">
        <v>97.6</v>
      </c>
    </row>
    <row r="721" spans="27:36" x14ac:dyDescent="0.2">
      <c r="AA721" s="32" t="s">
        <v>136</v>
      </c>
      <c r="AB721" s="32" t="s">
        <v>128</v>
      </c>
      <c r="AC721" s="98" t="s">
        <v>139</v>
      </c>
      <c r="AD721" s="32" t="s">
        <v>416</v>
      </c>
      <c r="AE721" s="59">
        <v>7.68</v>
      </c>
      <c r="AF721" s="35" t="s">
        <v>134</v>
      </c>
      <c r="AG721" s="59">
        <v>4.37</v>
      </c>
      <c r="AH721" s="59">
        <v>24.6</v>
      </c>
      <c r="AI721" s="59">
        <v>0.31</v>
      </c>
      <c r="AJ721" s="35">
        <v>97.6</v>
      </c>
    </row>
    <row r="722" spans="27:36" x14ac:dyDescent="0.2">
      <c r="AA722" s="32" t="s">
        <v>136</v>
      </c>
      <c r="AB722" s="32" t="s">
        <v>128</v>
      </c>
      <c r="AC722" s="98" t="s">
        <v>186</v>
      </c>
      <c r="AD722" s="32" t="s">
        <v>416</v>
      </c>
      <c r="AE722" s="59">
        <v>8.61</v>
      </c>
      <c r="AF722" s="35" t="s">
        <v>134</v>
      </c>
      <c r="AG722" s="59">
        <v>4.24</v>
      </c>
      <c r="AH722" s="59">
        <v>24.6</v>
      </c>
      <c r="AI722" s="59">
        <v>0.35</v>
      </c>
      <c r="AJ722" s="35">
        <v>97.6</v>
      </c>
    </row>
    <row r="723" spans="27:36" x14ac:dyDescent="0.2">
      <c r="AA723" s="32" t="s">
        <v>136</v>
      </c>
      <c r="AB723" s="32" t="s">
        <v>128</v>
      </c>
      <c r="AC723" s="98" t="s">
        <v>188</v>
      </c>
      <c r="AD723" s="32" t="s">
        <v>416</v>
      </c>
      <c r="AE723" s="59">
        <v>8.8699999999999992</v>
      </c>
      <c r="AF723" s="35" t="s">
        <v>134</v>
      </c>
      <c r="AG723" s="59">
        <v>4.24</v>
      </c>
      <c r="AH723" s="59">
        <v>24.6</v>
      </c>
      <c r="AI723" s="59">
        <v>0.36</v>
      </c>
      <c r="AJ723" s="35">
        <v>97.6</v>
      </c>
    </row>
    <row r="724" spans="27:36" x14ac:dyDescent="0.2">
      <c r="AA724" s="32" t="s">
        <v>136</v>
      </c>
      <c r="AB724" s="32" t="s">
        <v>128</v>
      </c>
      <c r="AC724" s="98" t="s">
        <v>256</v>
      </c>
      <c r="AD724" s="32" t="s">
        <v>416</v>
      </c>
      <c r="AE724" s="59">
        <v>4.2</v>
      </c>
      <c r="AF724" s="35" t="s">
        <v>134</v>
      </c>
      <c r="AG724" s="59">
        <v>5.0999999999999996</v>
      </c>
      <c r="AH724" s="59">
        <v>24.6</v>
      </c>
      <c r="AI724" s="59">
        <v>0.17</v>
      </c>
      <c r="AJ724" s="35">
        <v>97.6</v>
      </c>
    </row>
    <row r="725" spans="27:36" x14ac:dyDescent="0.2">
      <c r="AA725" s="32" t="s">
        <v>136</v>
      </c>
      <c r="AB725" s="32" t="s">
        <v>128</v>
      </c>
      <c r="AC725" s="98" t="s">
        <v>266</v>
      </c>
      <c r="AD725" s="32" t="s">
        <v>416</v>
      </c>
      <c r="AE725" s="59">
        <v>6.35</v>
      </c>
      <c r="AF725" s="35" t="s">
        <v>134</v>
      </c>
      <c r="AG725" s="59">
        <v>4.95</v>
      </c>
      <c r="AH725" s="59">
        <v>24.6</v>
      </c>
      <c r="AI725" s="59">
        <v>0.26</v>
      </c>
      <c r="AJ725" s="35">
        <v>97.6</v>
      </c>
    </row>
    <row r="726" spans="27:36" x14ac:dyDescent="0.2">
      <c r="AA726" s="32" t="s">
        <v>136</v>
      </c>
      <c r="AB726" s="32" t="s">
        <v>128</v>
      </c>
      <c r="AC726" s="98" t="s">
        <v>279</v>
      </c>
      <c r="AD726" s="32" t="s">
        <v>416</v>
      </c>
      <c r="AE726" s="59">
        <v>8.4</v>
      </c>
      <c r="AF726" s="35" t="s">
        <v>134</v>
      </c>
      <c r="AG726" s="59">
        <v>5.15</v>
      </c>
      <c r="AH726" s="59">
        <v>24.6</v>
      </c>
      <c r="AI726" s="59">
        <v>0.34</v>
      </c>
      <c r="AJ726" s="35">
        <v>97.6</v>
      </c>
    </row>
    <row r="727" spans="27:36" x14ac:dyDescent="0.2">
      <c r="AA727" s="32" t="s">
        <v>136</v>
      </c>
      <c r="AB727" s="32" t="s">
        <v>128</v>
      </c>
      <c r="AC727" s="98" t="s">
        <v>287</v>
      </c>
      <c r="AD727" s="32" t="s">
        <v>416</v>
      </c>
      <c r="AE727" s="59">
        <v>10</v>
      </c>
      <c r="AF727" s="35" t="s">
        <v>134</v>
      </c>
      <c r="AG727" s="59">
        <v>4.95</v>
      </c>
      <c r="AH727" s="59">
        <v>24.6</v>
      </c>
      <c r="AI727" s="59">
        <v>0.41</v>
      </c>
      <c r="AJ727" s="35">
        <v>97.6</v>
      </c>
    </row>
    <row r="728" spans="27:36" x14ac:dyDescent="0.2">
      <c r="AA728" s="32" t="s">
        <v>136</v>
      </c>
      <c r="AB728" s="32" t="s">
        <v>128</v>
      </c>
      <c r="AC728" s="98" t="s">
        <v>199</v>
      </c>
      <c r="AD728" s="32" t="s">
        <v>432</v>
      </c>
      <c r="AE728" s="59">
        <v>4.26</v>
      </c>
      <c r="AF728" s="35" t="s">
        <v>134</v>
      </c>
      <c r="AG728" s="59">
        <v>4.41</v>
      </c>
      <c r="AH728" s="59">
        <v>15</v>
      </c>
      <c r="AI728" s="59">
        <v>0.28000000000000003</v>
      </c>
      <c r="AJ728" s="35">
        <v>98.2</v>
      </c>
    </row>
    <row r="729" spans="27:36" x14ac:dyDescent="0.2">
      <c r="AA729" s="32" t="s">
        <v>136</v>
      </c>
      <c r="AB729" s="32" t="s">
        <v>128</v>
      </c>
      <c r="AC729" s="98" t="s">
        <v>200</v>
      </c>
      <c r="AD729" s="32" t="s">
        <v>432</v>
      </c>
      <c r="AE729" s="59">
        <v>5.65</v>
      </c>
      <c r="AF729" s="35" t="s">
        <v>134</v>
      </c>
      <c r="AG729" s="59">
        <v>4.22</v>
      </c>
      <c r="AH729" s="59">
        <v>15</v>
      </c>
      <c r="AI729" s="59">
        <v>0.38</v>
      </c>
      <c r="AJ729" s="35">
        <v>98.2</v>
      </c>
    </row>
    <row r="730" spans="27:36" x14ac:dyDescent="0.2">
      <c r="AA730" s="32" t="s">
        <v>136</v>
      </c>
      <c r="AB730" s="32" t="s">
        <v>128</v>
      </c>
      <c r="AC730" s="98" t="s">
        <v>182</v>
      </c>
      <c r="AD730" s="32" t="s">
        <v>432</v>
      </c>
      <c r="AE730" s="59">
        <v>4.26</v>
      </c>
      <c r="AF730" s="35" t="s">
        <v>134</v>
      </c>
      <c r="AG730" s="59">
        <v>4.41</v>
      </c>
      <c r="AH730" s="59">
        <v>15</v>
      </c>
      <c r="AI730" s="59">
        <v>0.28000000000000003</v>
      </c>
      <c r="AJ730" s="35">
        <v>98.2</v>
      </c>
    </row>
    <row r="731" spans="27:36" x14ac:dyDescent="0.2">
      <c r="AA731" s="32" t="s">
        <v>136</v>
      </c>
      <c r="AB731" s="32" t="s">
        <v>128</v>
      </c>
      <c r="AC731" s="98" t="s">
        <v>197</v>
      </c>
      <c r="AD731" s="32" t="s">
        <v>432</v>
      </c>
      <c r="AE731" s="59">
        <v>5.65</v>
      </c>
      <c r="AF731" s="35" t="s">
        <v>134</v>
      </c>
      <c r="AG731" s="59">
        <v>4.22</v>
      </c>
      <c r="AH731" s="59">
        <v>15</v>
      </c>
      <c r="AI731" s="59">
        <v>0.38</v>
      </c>
      <c r="AJ731" s="35">
        <v>98.2</v>
      </c>
    </row>
    <row r="732" spans="27:36" x14ac:dyDescent="0.2">
      <c r="AA732" s="32" t="s">
        <v>136</v>
      </c>
      <c r="AB732" s="32" t="s">
        <v>128</v>
      </c>
      <c r="AC732" s="98" t="s">
        <v>256</v>
      </c>
      <c r="AD732" s="32" t="s">
        <v>432</v>
      </c>
      <c r="AE732" s="59">
        <v>4.2</v>
      </c>
      <c r="AF732" s="35" t="s">
        <v>134</v>
      </c>
      <c r="AG732" s="59">
        <v>5.0999999999999996</v>
      </c>
      <c r="AH732" s="59">
        <v>15</v>
      </c>
      <c r="AI732" s="59">
        <v>0.28000000000000003</v>
      </c>
      <c r="AJ732" s="35">
        <v>98.2</v>
      </c>
    </row>
    <row r="733" spans="27:36" x14ac:dyDescent="0.2">
      <c r="AA733" s="32" t="s">
        <v>136</v>
      </c>
      <c r="AB733" s="32" t="s">
        <v>128</v>
      </c>
      <c r="AC733" s="98" t="s">
        <v>266</v>
      </c>
      <c r="AD733" s="32" t="s">
        <v>432</v>
      </c>
      <c r="AE733" s="59">
        <v>6.35</v>
      </c>
      <c r="AF733" s="35" t="s">
        <v>134</v>
      </c>
      <c r="AG733" s="59">
        <v>4.95</v>
      </c>
      <c r="AH733" s="59">
        <v>15</v>
      </c>
      <c r="AI733" s="59">
        <v>0.42</v>
      </c>
      <c r="AJ733" s="35">
        <v>98.2</v>
      </c>
    </row>
    <row r="734" spans="27:36" x14ac:dyDescent="0.2">
      <c r="AA734" s="32" t="s">
        <v>136</v>
      </c>
      <c r="AB734" s="32" t="s">
        <v>128</v>
      </c>
      <c r="AC734" s="98" t="s">
        <v>199</v>
      </c>
      <c r="AD734" s="32" t="s">
        <v>420</v>
      </c>
      <c r="AE734" s="59">
        <v>4.26</v>
      </c>
      <c r="AF734" s="35" t="s">
        <v>134</v>
      </c>
      <c r="AG734" s="59">
        <v>4.41</v>
      </c>
      <c r="AH734" s="59">
        <v>24</v>
      </c>
      <c r="AI734" s="59">
        <v>0.18</v>
      </c>
      <c r="AJ734" s="35">
        <v>97.6</v>
      </c>
    </row>
    <row r="735" spans="27:36" x14ac:dyDescent="0.2">
      <c r="AA735" s="32" t="s">
        <v>136</v>
      </c>
      <c r="AB735" s="32" t="s">
        <v>128</v>
      </c>
      <c r="AC735" s="98" t="s">
        <v>200</v>
      </c>
      <c r="AD735" s="32" t="s">
        <v>420</v>
      </c>
      <c r="AE735" s="59">
        <v>5.65</v>
      </c>
      <c r="AF735" s="35" t="s">
        <v>134</v>
      </c>
      <c r="AG735" s="59">
        <v>4.22</v>
      </c>
      <c r="AH735" s="59">
        <v>24</v>
      </c>
      <c r="AI735" s="59">
        <v>0.24</v>
      </c>
      <c r="AJ735" s="35">
        <v>97.6</v>
      </c>
    </row>
    <row r="736" spans="27:36" x14ac:dyDescent="0.2">
      <c r="AA736" s="32" t="s">
        <v>136</v>
      </c>
      <c r="AB736" s="32" t="s">
        <v>128</v>
      </c>
      <c r="AC736" s="98" t="s">
        <v>201</v>
      </c>
      <c r="AD736" s="32" t="s">
        <v>420</v>
      </c>
      <c r="AE736" s="59">
        <v>8.0500000000000007</v>
      </c>
      <c r="AF736" s="35" t="s">
        <v>134</v>
      </c>
      <c r="AG736" s="59">
        <v>4.4800000000000004</v>
      </c>
      <c r="AH736" s="59">
        <v>24</v>
      </c>
      <c r="AI736" s="59">
        <v>0.34</v>
      </c>
      <c r="AJ736" s="35">
        <v>97.6</v>
      </c>
    </row>
    <row r="737" spans="27:36" x14ac:dyDescent="0.2">
      <c r="AA737" s="32" t="s">
        <v>136</v>
      </c>
      <c r="AB737" s="32" t="s">
        <v>128</v>
      </c>
      <c r="AC737" s="98" t="s">
        <v>182</v>
      </c>
      <c r="AD737" s="32" t="s">
        <v>420</v>
      </c>
      <c r="AE737" s="59">
        <v>4.26</v>
      </c>
      <c r="AF737" s="35" t="s">
        <v>134</v>
      </c>
      <c r="AG737" s="59">
        <v>4.41</v>
      </c>
      <c r="AH737" s="59">
        <v>24</v>
      </c>
      <c r="AI737" s="59">
        <v>0.18</v>
      </c>
      <c r="AJ737" s="35">
        <v>97.6</v>
      </c>
    </row>
    <row r="738" spans="27:36" x14ac:dyDescent="0.2">
      <c r="AA738" s="32" t="s">
        <v>136</v>
      </c>
      <c r="AB738" s="32" t="s">
        <v>128</v>
      </c>
      <c r="AC738" s="98" t="s">
        <v>197</v>
      </c>
      <c r="AD738" s="32" t="s">
        <v>420</v>
      </c>
      <c r="AE738" s="59">
        <v>5.65</v>
      </c>
      <c r="AF738" s="35" t="s">
        <v>134</v>
      </c>
      <c r="AG738" s="59">
        <v>4.22</v>
      </c>
      <c r="AH738" s="59">
        <v>24</v>
      </c>
      <c r="AI738" s="59">
        <v>0.24</v>
      </c>
      <c r="AJ738" s="35">
        <v>97.6</v>
      </c>
    </row>
    <row r="739" spans="27:36" x14ac:dyDescent="0.2">
      <c r="AA739" s="32" t="s">
        <v>136</v>
      </c>
      <c r="AB739" s="32" t="s">
        <v>128</v>
      </c>
      <c r="AC739" s="98" t="s">
        <v>198</v>
      </c>
      <c r="AD739" s="32" t="s">
        <v>420</v>
      </c>
      <c r="AE739" s="59">
        <v>8.0500000000000007</v>
      </c>
      <c r="AF739" s="35" t="s">
        <v>134</v>
      </c>
      <c r="AG739" s="59">
        <v>4.4800000000000004</v>
      </c>
      <c r="AH739" s="59">
        <v>24</v>
      </c>
      <c r="AI739" s="59">
        <v>0.34</v>
      </c>
      <c r="AJ739" s="35">
        <v>97.6</v>
      </c>
    </row>
    <row r="740" spans="27:36" x14ac:dyDescent="0.2">
      <c r="AA740" s="32" t="s">
        <v>136</v>
      </c>
      <c r="AB740" s="32" t="s">
        <v>128</v>
      </c>
      <c r="AC740" s="98" t="s">
        <v>195</v>
      </c>
      <c r="AD740" s="32" t="s">
        <v>420</v>
      </c>
      <c r="AE740" s="59">
        <v>9.6999999999999993</v>
      </c>
      <c r="AF740" s="35" t="s">
        <v>134</v>
      </c>
      <c r="AG740" s="59">
        <v>4.24</v>
      </c>
      <c r="AH740" s="59">
        <v>24</v>
      </c>
      <c r="AI740" s="59">
        <v>0.4</v>
      </c>
      <c r="AJ740" s="35">
        <v>97.6</v>
      </c>
    </row>
    <row r="741" spans="27:36" x14ac:dyDescent="0.2">
      <c r="AA741" s="32" t="s">
        <v>136</v>
      </c>
      <c r="AB741" s="32" t="s">
        <v>128</v>
      </c>
      <c r="AC741" s="98" t="s">
        <v>24</v>
      </c>
      <c r="AD741" s="32" t="s">
        <v>420</v>
      </c>
      <c r="AE741" s="59">
        <v>9.6</v>
      </c>
      <c r="AF741" s="35" t="s">
        <v>134</v>
      </c>
      <c r="AG741" s="59">
        <v>4.2699999999999996</v>
      </c>
      <c r="AH741" s="59">
        <v>24</v>
      </c>
      <c r="AI741" s="59">
        <v>0.4</v>
      </c>
      <c r="AJ741" s="35">
        <v>97.6</v>
      </c>
    </row>
    <row r="742" spans="27:36" x14ac:dyDescent="0.2">
      <c r="AA742" s="32" t="s">
        <v>136</v>
      </c>
      <c r="AB742" s="32" t="s">
        <v>128</v>
      </c>
      <c r="AC742" s="98" t="s">
        <v>202</v>
      </c>
      <c r="AD742" s="32" t="s">
        <v>420</v>
      </c>
      <c r="AE742" s="59">
        <v>7.68</v>
      </c>
      <c r="AF742" s="35" t="s">
        <v>134</v>
      </c>
      <c r="AG742" s="59">
        <v>4.37</v>
      </c>
      <c r="AH742" s="59">
        <v>24</v>
      </c>
      <c r="AI742" s="59">
        <v>0.32</v>
      </c>
      <c r="AJ742" s="35">
        <v>97.6</v>
      </c>
    </row>
    <row r="743" spans="27:36" x14ac:dyDescent="0.2">
      <c r="AA743" s="32" t="s">
        <v>136</v>
      </c>
      <c r="AB743" s="32" t="s">
        <v>128</v>
      </c>
      <c r="AC743" s="98" t="s">
        <v>203</v>
      </c>
      <c r="AD743" s="32" t="s">
        <v>420</v>
      </c>
      <c r="AE743" s="59">
        <v>8.61</v>
      </c>
      <c r="AF743" s="35" t="s">
        <v>134</v>
      </c>
      <c r="AG743" s="59">
        <v>4.24</v>
      </c>
      <c r="AH743" s="59">
        <v>24</v>
      </c>
      <c r="AI743" s="59">
        <v>0.36</v>
      </c>
      <c r="AJ743" s="35">
        <v>97.6</v>
      </c>
    </row>
    <row r="744" spans="27:36" x14ac:dyDescent="0.2">
      <c r="AA744" s="32" t="s">
        <v>136</v>
      </c>
      <c r="AB744" s="32" t="s">
        <v>128</v>
      </c>
      <c r="AC744" s="98" t="s">
        <v>139</v>
      </c>
      <c r="AD744" s="32" t="s">
        <v>420</v>
      </c>
      <c r="AE744" s="59">
        <v>7.68</v>
      </c>
      <c r="AF744" s="35" t="s">
        <v>134</v>
      </c>
      <c r="AG744" s="59">
        <v>4.37</v>
      </c>
      <c r="AH744" s="59">
        <v>24</v>
      </c>
      <c r="AI744" s="59">
        <v>0.32</v>
      </c>
      <c r="AJ744" s="35">
        <v>97.6</v>
      </c>
    </row>
    <row r="745" spans="27:36" x14ac:dyDescent="0.2">
      <c r="AA745" s="32" t="s">
        <v>136</v>
      </c>
      <c r="AB745" s="32" t="s">
        <v>128</v>
      </c>
      <c r="AC745" s="98" t="s">
        <v>186</v>
      </c>
      <c r="AD745" s="32" t="s">
        <v>420</v>
      </c>
      <c r="AE745" s="59">
        <v>8.61</v>
      </c>
      <c r="AF745" s="35" t="s">
        <v>134</v>
      </c>
      <c r="AG745" s="59">
        <v>4.24</v>
      </c>
      <c r="AH745" s="59">
        <v>24</v>
      </c>
      <c r="AI745" s="59">
        <v>0.36</v>
      </c>
      <c r="AJ745" s="35">
        <v>97.6</v>
      </c>
    </row>
    <row r="746" spans="27:36" x14ac:dyDescent="0.2">
      <c r="AA746" s="32" t="s">
        <v>136</v>
      </c>
      <c r="AB746" s="32" t="s">
        <v>128</v>
      </c>
      <c r="AC746" s="98" t="s">
        <v>188</v>
      </c>
      <c r="AD746" s="32" t="s">
        <v>420</v>
      </c>
      <c r="AE746" s="59">
        <v>8.8699999999999992</v>
      </c>
      <c r="AF746" s="35" t="s">
        <v>134</v>
      </c>
      <c r="AG746" s="59">
        <v>4.24</v>
      </c>
      <c r="AH746" s="59">
        <v>24</v>
      </c>
      <c r="AI746" s="59">
        <v>0.37</v>
      </c>
      <c r="AJ746" s="35">
        <v>97.6</v>
      </c>
    </row>
    <row r="747" spans="27:36" x14ac:dyDescent="0.2">
      <c r="AA747" s="32" t="s">
        <v>136</v>
      </c>
      <c r="AB747" s="32" t="s">
        <v>128</v>
      </c>
      <c r="AC747" s="98" t="s">
        <v>256</v>
      </c>
      <c r="AD747" s="32" t="s">
        <v>420</v>
      </c>
      <c r="AE747" s="59">
        <v>4.2</v>
      </c>
      <c r="AF747" s="35" t="s">
        <v>134</v>
      </c>
      <c r="AG747" s="59">
        <v>5.0999999999999996</v>
      </c>
      <c r="AH747" s="59">
        <v>24</v>
      </c>
      <c r="AI747" s="59">
        <v>0.18</v>
      </c>
      <c r="AJ747" s="35">
        <v>97.6</v>
      </c>
    </row>
    <row r="748" spans="27:36" x14ac:dyDescent="0.2">
      <c r="AA748" s="32" t="s">
        <v>136</v>
      </c>
      <c r="AB748" s="32" t="s">
        <v>128</v>
      </c>
      <c r="AC748" s="98" t="s">
        <v>266</v>
      </c>
      <c r="AD748" s="32" t="s">
        <v>420</v>
      </c>
      <c r="AE748" s="59">
        <v>6.35</v>
      </c>
      <c r="AF748" s="35" t="s">
        <v>134</v>
      </c>
      <c r="AG748" s="59">
        <v>4.95</v>
      </c>
      <c r="AH748" s="59">
        <v>24</v>
      </c>
      <c r="AI748" s="59">
        <v>0.26</v>
      </c>
      <c r="AJ748" s="35">
        <v>97.6</v>
      </c>
    </row>
    <row r="749" spans="27:36" x14ac:dyDescent="0.2">
      <c r="AA749" s="32" t="s">
        <v>136</v>
      </c>
      <c r="AB749" s="32" t="s">
        <v>128</v>
      </c>
      <c r="AC749" s="98" t="s">
        <v>279</v>
      </c>
      <c r="AD749" s="32" t="s">
        <v>420</v>
      </c>
      <c r="AE749" s="59">
        <v>8.4</v>
      </c>
      <c r="AF749" s="35" t="s">
        <v>134</v>
      </c>
      <c r="AG749" s="59">
        <v>5.15</v>
      </c>
      <c r="AH749" s="59">
        <v>24</v>
      </c>
      <c r="AI749" s="59">
        <v>0.35</v>
      </c>
      <c r="AJ749" s="35">
        <v>97.6</v>
      </c>
    </row>
    <row r="750" spans="27:36" x14ac:dyDescent="0.2">
      <c r="AA750" s="32" t="s">
        <v>136</v>
      </c>
      <c r="AB750" s="32" t="s">
        <v>128</v>
      </c>
      <c r="AC750" s="98" t="s">
        <v>287</v>
      </c>
      <c r="AD750" s="32" t="s">
        <v>420</v>
      </c>
      <c r="AE750" s="59">
        <v>10</v>
      </c>
      <c r="AF750" s="35" t="s">
        <v>134</v>
      </c>
      <c r="AG750" s="59">
        <v>4.95</v>
      </c>
      <c r="AH750" s="59">
        <v>24</v>
      </c>
      <c r="AI750" s="59">
        <v>0.42</v>
      </c>
      <c r="AJ750" s="35">
        <v>97.6</v>
      </c>
    </row>
    <row r="751" spans="27:36" x14ac:dyDescent="0.2">
      <c r="AA751" s="32" t="s">
        <v>136</v>
      </c>
      <c r="AB751" s="32" t="s">
        <v>128</v>
      </c>
      <c r="AC751" s="98" t="s">
        <v>199</v>
      </c>
      <c r="AD751" s="32" t="s">
        <v>461</v>
      </c>
      <c r="AE751" s="59">
        <v>4.26</v>
      </c>
      <c r="AF751" s="35" t="s">
        <v>134</v>
      </c>
      <c r="AG751" s="59">
        <v>4.41</v>
      </c>
      <c r="AH751" s="59">
        <v>19.600000000000001</v>
      </c>
      <c r="AI751" s="59">
        <v>0.22</v>
      </c>
      <c r="AJ751" s="35">
        <v>98</v>
      </c>
    </row>
    <row r="752" spans="27:36" x14ac:dyDescent="0.2">
      <c r="AA752" s="32" t="s">
        <v>136</v>
      </c>
      <c r="AB752" s="32" t="s">
        <v>128</v>
      </c>
      <c r="AC752" s="98" t="s">
        <v>200</v>
      </c>
      <c r="AD752" s="32" t="s">
        <v>461</v>
      </c>
      <c r="AE752" s="59">
        <v>5.65</v>
      </c>
      <c r="AF752" s="35" t="s">
        <v>134</v>
      </c>
      <c r="AG752" s="59">
        <v>4.22</v>
      </c>
      <c r="AH752" s="59">
        <v>19.600000000000001</v>
      </c>
      <c r="AI752" s="59">
        <v>0.28999999999999998</v>
      </c>
      <c r="AJ752" s="35">
        <v>98</v>
      </c>
    </row>
    <row r="753" spans="27:36" x14ac:dyDescent="0.2">
      <c r="AA753" s="32" t="s">
        <v>136</v>
      </c>
      <c r="AB753" s="32" t="s">
        <v>128</v>
      </c>
      <c r="AC753" s="98" t="s">
        <v>201</v>
      </c>
      <c r="AD753" s="32" t="s">
        <v>461</v>
      </c>
      <c r="AE753" s="59">
        <v>8.0500000000000007</v>
      </c>
      <c r="AF753" s="35" t="s">
        <v>134</v>
      </c>
      <c r="AG753" s="59">
        <v>4.4800000000000004</v>
      </c>
      <c r="AH753" s="59">
        <v>19.600000000000001</v>
      </c>
      <c r="AI753" s="59">
        <v>0.41</v>
      </c>
      <c r="AJ753" s="35">
        <v>98</v>
      </c>
    </row>
    <row r="754" spans="27:36" x14ac:dyDescent="0.2">
      <c r="AA754" s="32" t="s">
        <v>136</v>
      </c>
      <c r="AB754" s="32" t="s">
        <v>128</v>
      </c>
      <c r="AC754" s="98" t="s">
        <v>182</v>
      </c>
      <c r="AD754" s="32" t="s">
        <v>461</v>
      </c>
      <c r="AE754" s="59">
        <v>4.26</v>
      </c>
      <c r="AF754" s="35" t="s">
        <v>134</v>
      </c>
      <c r="AG754" s="59">
        <v>4.41</v>
      </c>
      <c r="AH754" s="59">
        <v>19.600000000000001</v>
      </c>
      <c r="AI754" s="59">
        <v>0.22</v>
      </c>
      <c r="AJ754" s="35">
        <v>98</v>
      </c>
    </row>
    <row r="755" spans="27:36" x14ac:dyDescent="0.2">
      <c r="AA755" s="32" t="s">
        <v>136</v>
      </c>
      <c r="AB755" s="32" t="s">
        <v>128</v>
      </c>
      <c r="AC755" s="98" t="s">
        <v>197</v>
      </c>
      <c r="AD755" s="32" t="s">
        <v>461</v>
      </c>
      <c r="AE755" s="59">
        <v>5.65</v>
      </c>
      <c r="AF755" s="35" t="s">
        <v>134</v>
      </c>
      <c r="AG755" s="59">
        <v>4.22</v>
      </c>
      <c r="AH755" s="59">
        <v>19.600000000000001</v>
      </c>
      <c r="AI755" s="59">
        <v>0.28999999999999998</v>
      </c>
      <c r="AJ755" s="35">
        <v>98</v>
      </c>
    </row>
    <row r="756" spans="27:36" x14ac:dyDescent="0.2">
      <c r="AA756" s="32" t="s">
        <v>136</v>
      </c>
      <c r="AB756" s="32" t="s">
        <v>128</v>
      </c>
      <c r="AC756" s="98" t="s">
        <v>198</v>
      </c>
      <c r="AD756" s="32" t="s">
        <v>461</v>
      </c>
      <c r="AE756" s="59">
        <v>8.0500000000000007</v>
      </c>
      <c r="AF756" s="35" t="s">
        <v>134</v>
      </c>
      <c r="AG756" s="59">
        <v>4.4800000000000004</v>
      </c>
      <c r="AH756" s="59">
        <v>19.600000000000001</v>
      </c>
      <c r="AI756" s="59">
        <v>0.41</v>
      </c>
      <c r="AJ756" s="35">
        <v>98</v>
      </c>
    </row>
    <row r="757" spans="27:36" x14ac:dyDescent="0.2">
      <c r="AA757" s="32" t="s">
        <v>136</v>
      </c>
      <c r="AB757" s="32" t="s">
        <v>128</v>
      </c>
      <c r="AC757" s="98" t="s">
        <v>195</v>
      </c>
      <c r="AD757" s="32" t="s">
        <v>461</v>
      </c>
      <c r="AE757" s="59">
        <v>9.6999999999999993</v>
      </c>
      <c r="AF757" s="35" t="s">
        <v>134</v>
      </c>
      <c r="AG757" s="59">
        <v>4.24</v>
      </c>
      <c r="AH757" s="59">
        <v>19.600000000000001</v>
      </c>
      <c r="AI757" s="59">
        <v>0.49</v>
      </c>
      <c r="AJ757" s="35">
        <v>98</v>
      </c>
    </row>
    <row r="758" spans="27:36" x14ac:dyDescent="0.2">
      <c r="AA758" s="32" t="s">
        <v>136</v>
      </c>
      <c r="AB758" s="32" t="s">
        <v>128</v>
      </c>
      <c r="AC758" s="98" t="s">
        <v>24</v>
      </c>
      <c r="AD758" s="32" t="s">
        <v>461</v>
      </c>
      <c r="AE758" s="59">
        <v>9.6</v>
      </c>
      <c r="AF758" s="35" t="s">
        <v>134</v>
      </c>
      <c r="AG758" s="59">
        <v>4.2699999999999996</v>
      </c>
      <c r="AH758" s="59">
        <v>19.600000000000001</v>
      </c>
      <c r="AI758" s="59">
        <v>0.49</v>
      </c>
      <c r="AJ758" s="35">
        <v>98</v>
      </c>
    </row>
    <row r="759" spans="27:36" x14ac:dyDescent="0.2">
      <c r="AA759" s="32" t="s">
        <v>136</v>
      </c>
      <c r="AB759" s="32" t="s">
        <v>128</v>
      </c>
      <c r="AC759" s="98" t="s">
        <v>202</v>
      </c>
      <c r="AD759" s="32" t="s">
        <v>461</v>
      </c>
      <c r="AE759" s="59">
        <v>7.68</v>
      </c>
      <c r="AF759" s="35" t="s">
        <v>134</v>
      </c>
      <c r="AG759" s="59">
        <v>4.37</v>
      </c>
      <c r="AH759" s="59">
        <v>19.600000000000001</v>
      </c>
      <c r="AI759" s="59">
        <v>0.39</v>
      </c>
      <c r="AJ759" s="35">
        <v>98</v>
      </c>
    </row>
    <row r="760" spans="27:36" x14ac:dyDescent="0.2">
      <c r="AA760" s="32" t="s">
        <v>136</v>
      </c>
      <c r="AB760" s="32" t="s">
        <v>128</v>
      </c>
      <c r="AC760" s="98" t="s">
        <v>203</v>
      </c>
      <c r="AD760" s="32" t="s">
        <v>461</v>
      </c>
      <c r="AE760" s="59">
        <v>8.61</v>
      </c>
      <c r="AF760" s="35" t="s">
        <v>134</v>
      </c>
      <c r="AG760" s="59">
        <v>4.24</v>
      </c>
      <c r="AH760" s="59">
        <v>19.600000000000001</v>
      </c>
      <c r="AI760" s="59">
        <v>0.44</v>
      </c>
      <c r="AJ760" s="35">
        <v>98</v>
      </c>
    </row>
    <row r="761" spans="27:36" x14ac:dyDescent="0.2">
      <c r="AA761" s="32" t="s">
        <v>136</v>
      </c>
      <c r="AB761" s="32" t="s">
        <v>128</v>
      </c>
      <c r="AC761" s="98" t="s">
        <v>139</v>
      </c>
      <c r="AD761" s="32" t="s">
        <v>461</v>
      </c>
      <c r="AE761" s="59">
        <v>7.68</v>
      </c>
      <c r="AF761" s="35" t="s">
        <v>134</v>
      </c>
      <c r="AG761" s="59">
        <v>4.37</v>
      </c>
      <c r="AH761" s="59">
        <v>19.600000000000001</v>
      </c>
      <c r="AI761" s="59">
        <v>0.39</v>
      </c>
      <c r="AJ761" s="35">
        <v>98</v>
      </c>
    </row>
    <row r="762" spans="27:36" x14ac:dyDescent="0.2">
      <c r="AA762" s="32" t="s">
        <v>136</v>
      </c>
      <c r="AB762" s="32" t="s">
        <v>128</v>
      </c>
      <c r="AC762" s="98" t="s">
        <v>186</v>
      </c>
      <c r="AD762" s="32" t="s">
        <v>461</v>
      </c>
      <c r="AE762" s="59">
        <v>8.61</v>
      </c>
      <c r="AF762" s="35" t="s">
        <v>134</v>
      </c>
      <c r="AG762" s="59">
        <v>4.24</v>
      </c>
      <c r="AH762" s="59">
        <v>19.600000000000001</v>
      </c>
      <c r="AI762" s="59">
        <v>0.44</v>
      </c>
      <c r="AJ762" s="35">
        <v>98</v>
      </c>
    </row>
    <row r="763" spans="27:36" x14ac:dyDescent="0.2">
      <c r="AA763" s="32" t="s">
        <v>136</v>
      </c>
      <c r="AB763" s="32" t="s">
        <v>128</v>
      </c>
      <c r="AC763" s="98" t="s">
        <v>188</v>
      </c>
      <c r="AD763" s="32" t="s">
        <v>461</v>
      </c>
      <c r="AE763" s="59">
        <v>8.8699999999999992</v>
      </c>
      <c r="AF763" s="35" t="s">
        <v>134</v>
      </c>
      <c r="AG763" s="59">
        <v>4.24</v>
      </c>
      <c r="AH763" s="59">
        <v>19.600000000000001</v>
      </c>
      <c r="AI763" s="59">
        <v>0.45</v>
      </c>
      <c r="AJ763" s="35">
        <v>98</v>
      </c>
    </row>
    <row r="764" spans="27:36" x14ac:dyDescent="0.2">
      <c r="AA764" s="32" t="s">
        <v>136</v>
      </c>
      <c r="AB764" s="32" t="s">
        <v>128</v>
      </c>
      <c r="AC764" s="98" t="s">
        <v>199</v>
      </c>
      <c r="AD764" s="32" t="s">
        <v>302</v>
      </c>
      <c r="AE764" s="59">
        <v>4.26</v>
      </c>
      <c r="AF764" s="35" t="s">
        <v>134</v>
      </c>
      <c r="AG764" s="59">
        <v>4.41</v>
      </c>
      <c r="AH764" s="59">
        <v>29.4</v>
      </c>
      <c r="AI764" s="59">
        <v>0.14000000000000001</v>
      </c>
      <c r="AJ764" s="35">
        <v>98</v>
      </c>
    </row>
    <row r="765" spans="27:36" x14ac:dyDescent="0.2">
      <c r="AA765" s="32" t="s">
        <v>136</v>
      </c>
      <c r="AB765" s="32" t="s">
        <v>128</v>
      </c>
      <c r="AC765" s="98" t="s">
        <v>200</v>
      </c>
      <c r="AD765" s="32" t="s">
        <v>302</v>
      </c>
      <c r="AE765" s="59">
        <v>5.65</v>
      </c>
      <c r="AF765" s="35" t="s">
        <v>134</v>
      </c>
      <c r="AG765" s="59">
        <v>4.22</v>
      </c>
      <c r="AH765" s="59">
        <v>29.4</v>
      </c>
      <c r="AI765" s="59">
        <v>0.19</v>
      </c>
      <c r="AJ765" s="35">
        <v>98</v>
      </c>
    </row>
    <row r="766" spans="27:36" x14ac:dyDescent="0.2">
      <c r="AA766" s="32" t="s">
        <v>136</v>
      </c>
      <c r="AB766" s="32" t="s">
        <v>128</v>
      </c>
      <c r="AC766" s="98" t="s">
        <v>201</v>
      </c>
      <c r="AD766" s="32" t="s">
        <v>302</v>
      </c>
      <c r="AE766" s="59">
        <v>8.0500000000000007</v>
      </c>
      <c r="AF766" s="35" t="s">
        <v>134</v>
      </c>
      <c r="AG766" s="59">
        <v>4.4800000000000004</v>
      </c>
      <c r="AH766" s="59">
        <v>29.4</v>
      </c>
      <c r="AI766" s="59">
        <v>0.27</v>
      </c>
      <c r="AJ766" s="35">
        <v>98</v>
      </c>
    </row>
    <row r="767" spans="27:36" x14ac:dyDescent="0.2">
      <c r="AA767" s="32" t="s">
        <v>136</v>
      </c>
      <c r="AB767" s="32" t="s">
        <v>128</v>
      </c>
      <c r="AC767" s="98" t="s">
        <v>182</v>
      </c>
      <c r="AD767" s="32" t="s">
        <v>302</v>
      </c>
      <c r="AE767" s="59">
        <v>4.26</v>
      </c>
      <c r="AF767" s="35" t="s">
        <v>134</v>
      </c>
      <c r="AG767" s="59">
        <v>4.41</v>
      </c>
      <c r="AH767" s="59">
        <v>29.4</v>
      </c>
      <c r="AI767" s="59">
        <v>0.14000000000000001</v>
      </c>
      <c r="AJ767" s="35">
        <v>98</v>
      </c>
    </row>
    <row r="768" spans="27:36" x14ac:dyDescent="0.2">
      <c r="AA768" s="32" t="s">
        <v>136</v>
      </c>
      <c r="AB768" s="32" t="s">
        <v>128</v>
      </c>
      <c r="AC768" s="98" t="s">
        <v>197</v>
      </c>
      <c r="AD768" s="32" t="s">
        <v>302</v>
      </c>
      <c r="AE768" s="59">
        <v>5.65</v>
      </c>
      <c r="AF768" s="35" t="s">
        <v>134</v>
      </c>
      <c r="AG768" s="59">
        <v>4.22</v>
      </c>
      <c r="AH768" s="59">
        <v>29.4</v>
      </c>
      <c r="AI768" s="59">
        <v>0.19</v>
      </c>
      <c r="AJ768" s="35">
        <v>98</v>
      </c>
    </row>
    <row r="769" spans="27:36" x14ac:dyDescent="0.2">
      <c r="AA769" s="32" t="s">
        <v>136</v>
      </c>
      <c r="AB769" s="32" t="s">
        <v>128</v>
      </c>
      <c r="AC769" s="98" t="s">
        <v>198</v>
      </c>
      <c r="AD769" s="32" t="s">
        <v>302</v>
      </c>
      <c r="AE769" s="59">
        <v>8.0500000000000007</v>
      </c>
      <c r="AF769" s="35" t="s">
        <v>134</v>
      </c>
      <c r="AG769" s="59">
        <v>4.4800000000000004</v>
      </c>
      <c r="AH769" s="59">
        <v>29.4</v>
      </c>
      <c r="AI769" s="59">
        <v>0.27</v>
      </c>
      <c r="AJ769" s="35">
        <v>98</v>
      </c>
    </row>
    <row r="770" spans="27:36" x14ac:dyDescent="0.2">
      <c r="AA770" s="32" t="s">
        <v>136</v>
      </c>
      <c r="AB770" s="32" t="s">
        <v>128</v>
      </c>
      <c r="AC770" s="98" t="s">
        <v>195</v>
      </c>
      <c r="AD770" s="32" t="s">
        <v>302</v>
      </c>
      <c r="AE770" s="59">
        <v>9.6999999999999993</v>
      </c>
      <c r="AF770" s="35" t="s">
        <v>134</v>
      </c>
      <c r="AG770" s="59">
        <v>4.24</v>
      </c>
      <c r="AH770" s="59">
        <v>29.4</v>
      </c>
      <c r="AI770" s="59">
        <v>0.33</v>
      </c>
      <c r="AJ770" s="35">
        <v>98</v>
      </c>
    </row>
    <row r="771" spans="27:36" x14ac:dyDescent="0.2">
      <c r="AA771" s="32" t="s">
        <v>136</v>
      </c>
      <c r="AB771" s="32" t="s">
        <v>128</v>
      </c>
      <c r="AC771" s="98" t="s">
        <v>24</v>
      </c>
      <c r="AD771" s="32" t="s">
        <v>302</v>
      </c>
      <c r="AE771" s="59">
        <v>9.6</v>
      </c>
      <c r="AF771" s="35" t="s">
        <v>134</v>
      </c>
      <c r="AG771" s="59">
        <v>4.2699999999999996</v>
      </c>
      <c r="AH771" s="59">
        <v>29.4</v>
      </c>
      <c r="AI771" s="59">
        <v>0.33</v>
      </c>
      <c r="AJ771" s="35">
        <v>98</v>
      </c>
    </row>
    <row r="772" spans="27:36" x14ac:dyDescent="0.2">
      <c r="AA772" s="32" t="s">
        <v>136</v>
      </c>
      <c r="AB772" s="32" t="s">
        <v>128</v>
      </c>
      <c r="AC772" s="98" t="s">
        <v>196</v>
      </c>
      <c r="AD772" s="32" t="s">
        <v>302</v>
      </c>
      <c r="AE772" s="59">
        <v>14.09</v>
      </c>
      <c r="AF772" s="35" t="s">
        <v>134</v>
      </c>
      <c r="AG772" s="59">
        <v>4.29</v>
      </c>
      <c r="AH772" s="59">
        <v>29.4</v>
      </c>
      <c r="AI772" s="59">
        <v>0.48</v>
      </c>
      <c r="AJ772" s="35">
        <v>98</v>
      </c>
    </row>
    <row r="773" spans="27:36" x14ac:dyDescent="0.2">
      <c r="AA773" s="32" t="s">
        <v>136</v>
      </c>
      <c r="AB773" s="32" t="s">
        <v>128</v>
      </c>
      <c r="AC773" s="98" t="s">
        <v>202</v>
      </c>
      <c r="AD773" s="32" t="s">
        <v>302</v>
      </c>
      <c r="AE773" s="59">
        <v>7.68</v>
      </c>
      <c r="AF773" s="35" t="s">
        <v>134</v>
      </c>
      <c r="AG773" s="59">
        <v>4.37</v>
      </c>
      <c r="AH773" s="59">
        <v>29.4</v>
      </c>
      <c r="AI773" s="59">
        <v>0.26</v>
      </c>
      <c r="AJ773" s="35">
        <v>98</v>
      </c>
    </row>
    <row r="774" spans="27:36" x14ac:dyDescent="0.2">
      <c r="AA774" s="32" t="s">
        <v>136</v>
      </c>
      <c r="AB774" s="32" t="s">
        <v>128</v>
      </c>
      <c r="AC774" s="98" t="s">
        <v>203</v>
      </c>
      <c r="AD774" s="32" t="s">
        <v>302</v>
      </c>
      <c r="AE774" s="59">
        <v>8.61</v>
      </c>
      <c r="AF774" s="35" t="s">
        <v>134</v>
      </c>
      <c r="AG774" s="59">
        <v>4.24</v>
      </c>
      <c r="AH774" s="59">
        <v>29.4</v>
      </c>
      <c r="AI774" s="59">
        <v>0.28999999999999998</v>
      </c>
      <c r="AJ774" s="35">
        <v>98</v>
      </c>
    </row>
    <row r="775" spans="27:36" x14ac:dyDescent="0.2">
      <c r="AA775" s="32" t="s">
        <v>136</v>
      </c>
      <c r="AB775" s="32" t="s">
        <v>128</v>
      </c>
      <c r="AC775" s="98" t="s">
        <v>139</v>
      </c>
      <c r="AD775" s="32" t="s">
        <v>302</v>
      </c>
      <c r="AE775" s="59">
        <v>7.68</v>
      </c>
      <c r="AF775" s="35" t="s">
        <v>134</v>
      </c>
      <c r="AG775" s="59">
        <v>4.37</v>
      </c>
      <c r="AH775" s="59">
        <v>29.4</v>
      </c>
      <c r="AI775" s="59">
        <v>0.26</v>
      </c>
      <c r="AJ775" s="35">
        <v>98</v>
      </c>
    </row>
    <row r="776" spans="27:36" x14ac:dyDescent="0.2">
      <c r="AA776" s="32" t="s">
        <v>136</v>
      </c>
      <c r="AB776" s="32" t="s">
        <v>128</v>
      </c>
      <c r="AC776" s="98" t="s">
        <v>186</v>
      </c>
      <c r="AD776" s="32" t="s">
        <v>302</v>
      </c>
      <c r="AE776" s="59">
        <v>8.61</v>
      </c>
      <c r="AF776" s="35" t="s">
        <v>134</v>
      </c>
      <c r="AG776" s="59">
        <v>4.24</v>
      </c>
      <c r="AH776" s="59">
        <v>29.4</v>
      </c>
      <c r="AI776" s="59">
        <v>0.28999999999999998</v>
      </c>
      <c r="AJ776" s="35">
        <v>98</v>
      </c>
    </row>
    <row r="777" spans="27:36" x14ac:dyDescent="0.2">
      <c r="AA777" s="32" t="s">
        <v>136</v>
      </c>
      <c r="AB777" s="32" t="s">
        <v>128</v>
      </c>
      <c r="AC777" s="98" t="s">
        <v>188</v>
      </c>
      <c r="AD777" s="32" t="s">
        <v>302</v>
      </c>
      <c r="AE777" s="59">
        <v>8.8699999999999992</v>
      </c>
      <c r="AF777" s="35" t="s">
        <v>134</v>
      </c>
      <c r="AG777" s="59">
        <v>4.24</v>
      </c>
      <c r="AH777" s="59">
        <v>29.4</v>
      </c>
      <c r="AI777" s="59">
        <v>0.3</v>
      </c>
      <c r="AJ777" s="35">
        <v>98</v>
      </c>
    </row>
    <row r="778" spans="27:36" x14ac:dyDescent="0.2">
      <c r="AA778" s="32" t="s">
        <v>136</v>
      </c>
      <c r="AB778" s="32" t="s">
        <v>128</v>
      </c>
      <c r="AC778" s="98" t="s">
        <v>199</v>
      </c>
      <c r="AD778" s="32" t="s">
        <v>461</v>
      </c>
      <c r="AE778" s="59">
        <v>4.26</v>
      </c>
      <c r="AF778" s="35" t="s">
        <v>134</v>
      </c>
      <c r="AG778" s="59">
        <v>4.41</v>
      </c>
      <c r="AH778" s="59">
        <v>19.600000000000001</v>
      </c>
      <c r="AI778" s="59">
        <v>0.22</v>
      </c>
      <c r="AJ778" s="35">
        <v>98</v>
      </c>
    </row>
    <row r="779" spans="27:36" x14ac:dyDescent="0.2">
      <c r="AA779" s="32" t="s">
        <v>136</v>
      </c>
      <c r="AB779" s="32" t="s">
        <v>128</v>
      </c>
      <c r="AC779" s="98" t="s">
        <v>200</v>
      </c>
      <c r="AD779" s="32" t="s">
        <v>461</v>
      </c>
      <c r="AE779" s="59">
        <v>5.65</v>
      </c>
      <c r="AF779" s="35" t="s">
        <v>134</v>
      </c>
      <c r="AG779" s="59">
        <v>4.22</v>
      </c>
      <c r="AH779" s="59">
        <v>19.600000000000001</v>
      </c>
      <c r="AI779" s="59">
        <v>0.28999999999999998</v>
      </c>
      <c r="AJ779" s="35">
        <v>98</v>
      </c>
    </row>
    <row r="780" spans="27:36" x14ac:dyDescent="0.2">
      <c r="AA780" s="32" t="s">
        <v>136</v>
      </c>
      <c r="AB780" s="32" t="s">
        <v>128</v>
      </c>
      <c r="AC780" s="98" t="s">
        <v>201</v>
      </c>
      <c r="AD780" s="32" t="s">
        <v>461</v>
      </c>
      <c r="AE780" s="59">
        <v>8.0500000000000007</v>
      </c>
      <c r="AF780" s="35" t="s">
        <v>134</v>
      </c>
      <c r="AG780" s="59">
        <v>4.4800000000000004</v>
      </c>
      <c r="AH780" s="59">
        <v>19.600000000000001</v>
      </c>
      <c r="AI780" s="59">
        <v>0.41</v>
      </c>
      <c r="AJ780" s="35">
        <v>98</v>
      </c>
    </row>
    <row r="781" spans="27:36" x14ac:dyDescent="0.2">
      <c r="AA781" s="32" t="s">
        <v>136</v>
      </c>
      <c r="AB781" s="32" t="s">
        <v>128</v>
      </c>
      <c r="AC781" s="98" t="s">
        <v>182</v>
      </c>
      <c r="AD781" s="32" t="s">
        <v>461</v>
      </c>
      <c r="AE781" s="59">
        <v>4.26</v>
      </c>
      <c r="AF781" s="35" t="s">
        <v>134</v>
      </c>
      <c r="AG781" s="59">
        <v>4.41</v>
      </c>
      <c r="AH781" s="59">
        <v>19.600000000000001</v>
      </c>
      <c r="AI781" s="59">
        <v>0.22</v>
      </c>
      <c r="AJ781" s="35">
        <v>98</v>
      </c>
    </row>
    <row r="782" spans="27:36" x14ac:dyDescent="0.2">
      <c r="AA782" s="32" t="s">
        <v>136</v>
      </c>
      <c r="AB782" s="32" t="s">
        <v>128</v>
      </c>
      <c r="AC782" s="98" t="s">
        <v>197</v>
      </c>
      <c r="AD782" s="32" t="s">
        <v>461</v>
      </c>
      <c r="AE782" s="59">
        <v>5.65</v>
      </c>
      <c r="AF782" s="35" t="s">
        <v>134</v>
      </c>
      <c r="AG782" s="59">
        <v>4.22</v>
      </c>
      <c r="AH782" s="59">
        <v>19.600000000000001</v>
      </c>
      <c r="AI782" s="59">
        <v>0.28999999999999998</v>
      </c>
      <c r="AJ782" s="35">
        <v>98</v>
      </c>
    </row>
    <row r="783" spans="27:36" x14ac:dyDescent="0.2">
      <c r="AA783" s="32" t="s">
        <v>136</v>
      </c>
      <c r="AB783" s="32" t="s">
        <v>128</v>
      </c>
      <c r="AC783" s="98" t="s">
        <v>198</v>
      </c>
      <c r="AD783" s="32" t="s">
        <v>461</v>
      </c>
      <c r="AE783" s="59">
        <v>8.0500000000000007</v>
      </c>
      <c r="AF783" s="35" t="s">
        <v>134</v>
      </c>
      <c r="AG783" s="59">
        <v>4.4800000000000004</v>
      </c>
      <c r="AH783" s="59">
        <v>19.600000000000001</v>
      </c>
      <c r="AI783" s="59">
        <v>0.41</v>
      </c>
      <c r="AJ783" s="35">
        <v>98</v>
      </c>
    </row>
    <row r="784" spans="27:36" x14ac:dyDescent="0.2">
      <c r="AA784" s="32" t="s">
        <v>136</v>
      </c>
      <c r="AB784" s="32" t="s">
        <v>128</v>
      </c>
      <c r="AC784" s="98" t="s">
        <v>195</v>
      </c>
      <c r="AD784" s="32" t="s">
        <v>461</v>
      </c>
      <c r="AE784" s="59">
        <v>9.6999999999999993</v>
      </c>
      <c r="AF784" s="35" t="s">
        <v>134</v>
      </c>
      <c r="AG784" s="59">
        <v>4.24</v>
      </c>
      <c r="AH784" s="59">
        <v>19.600000000000001</v>
      </c>
      <c r="AI784" s="59">
        <v>0.49</v>
      </c>
      <c r="AJ784" s="35">
        <v>98</v>
      </c>
    </row>
    <row r="785" spans="27:36" x14ac:dyDescent="0.2">
      <c r="AA785" s="32" t="s">
        <v>136</v>
      </c>
      <c r="AB785" s="32" t="s">
        <v>128</v>
      </c>
      <c r="AC785" s="98" t="s">
        <v>24</v>
      </c>
      <c r="AD785" s="32" t="s">
        <v>461</v>
      </c>
      <c r="AE785" s="59">
        <v>9.6</v>
      </c>
      <c r="AF785" s="35" t="s">
        <v>134</v>
      </c>
      <c r="AG785" s="59">
        <v>4.2699999999999996</v>
      </c>
      <c r="AH785" s="59">
        <v>19.600000000000001</v>
      </c>
      <c r="AI785" s="59">
        <v>0.49</v>
      </c>
      <c r="AJ785" s="35">
        <v>98</v>
      </c>
    </row>
    <row r="786" spans="27:36" x14ac:dyDescent="0.2">
      <c r="AA786" s="32" t="s">
        <v>136</v>
      </c>
      <c r="AB786" s="32" t="s">
        <v>128</v>
      </c>
      <c r="AC786" s="98" t="s">
        <v>202</v>
      </c>
      <c r="AD786" s="32" t="s">
        <v>461</v>
      </c>
      <c r="AE786" s="59">
        <v>7.68</v>
      </c>
      <c r="AF786" s="35" t="s">
        <v>134</v>
      </c>
      <c r="AG786" s="59">
        <v>4.37</v>
      </c>
      <c r="AH786" s="59">
        <v>19.600000000000001</v>
      </c>
      <c r="AI786" s="59">
        <v>0.39</v>
      </c>
      <c r="AJ786" s="35">
        <v>98</v>
      </c>
    </row>
    <row r="787" spans="27:36" x14ac:dyDescent="0.2">
      <c r="AA787" s="32" t="s">
        <v>136</v>
      </c>
      <c r="AB787" s="32" t="s">
        <v>128</v>
      </c>
      <c r="AC787" s="98" t="s">
        <v>203</v>
      </c>
      <c r="AD787" s="32" t="s">
        <v>461</v>
      </c>
      <c r="AE787" s="59">
        <v>8.61</v>
      </c>
      <c r="AF787" s="35" t="s">
        <v>134</v>
      </c>
      <c r="AG787" s="59">
        <v>4.24</v>
      </c>
      <c r="AH787" s="59">
        <v>19.600000000000001</v>
      </c>
      <c r="AI787" s="59">
        <v>0.44</v>
      </c>
      <c r="AJ787" s="35">
        <v>98</v>
      </c>
    </row>
    <row r="788" spans="27:36" x14ac:dyDescent="0.2">
      <c r="AA788" s="32" t="s">
        <v>136</v>
      </c>
      <c r="AB788" s="32" t="s">
        <v>128</v>
      </c>
      <c r="AC788" s="98" t="s">
        <v>139</v>
      </c>
      <c r="AD788" s="32" t="s">
        <v>461</v>
      </c>
      <c r="AE788" s="59">
        <v>7.68</v>
      </c>
      <c r="AF788" s="35" t="s">
        <v>134</v>
      </c>
      <c r="AG788" s="59">
        <v>4.37</v>
      </c>
      <c r="AH788" s="59">
        <v>19.600000000000001</v>
      </c>
      <c r="AI788" s="59">
        <v>0.39</v>
      </c>
      <c r="AJ788" s="35">
        <v>98</v>
      </c>
    </row>
    <row r="789" spans="27:36" x14ac:dyDescent="0.2">
      <c r="AA789" s="32" t="s">
        <v>136</v>
      </c>
      <c r="AB789" s="32" t="s">
        <v>128</v>
      </c>
      <c r="AC789" s="98" t="s">
        <v>186</v>
      </c>
      <c r="AD789" s="32" t="s">
        <v>461</v>
      </c>
      <c r="AE789" s="59">
        <v>8.61</v>
      </c>
      <c r="AF789" s="35" t="s">
        <v>134</v>
      </c>
      <c r="AG789" s="59">
        <v>4.24</v>
      </c>
      <c r="AH789" s="59">
        <v>19.600000000000001</v>
      </c>
      <c r="AI789" s="59">
        <v>0.44</v>
      </c>
      <c r="AJ789" s="35">
        <v>98</v>
      </c>
    </row>
    <row r="790" spans="27:36" x14ac:dyDescent="0.2">
      <c r="AA790" s="32" t="s">
        <v>136</v>
      </c>
      <c r="AB790" s="32" t="s">
        <v>128</v>
      </c>
      <c r="AC790" s="98" t="s">
        <v>188</v>
      </c>
      <c r="AD790" s="32" t="s">
        <v>461</v>
      </c>
      <c r="AE790" s="59">
        <v>8.8699999999999992</v>
      </c>
      <c r="AF790" s="35" t="s">
        <v>134</v>
      </c>
      <c r="AG790" s="59">
        <v>4.24</v>
      </c>
      <c r="AH790" s="59">
        <v>19.600000000000001</v>
      </c>
      <c r="AI790" s="59">
        <v>0.45</v>
      </c>
      <c r="AJ790" s="35">
        <v>98</v>
      </c>
    </row>
    <row r="791" spans="27:36" x14ac:dyDescent="0.2">
      <c r="AA791" s="32" t="s">
        <v>136</v>
      </c>
      <c r="AB791" s="32" t="s">
        <v>128</v>
      </c>
      <c r="AC791" s="98" t="s">
        <v>199</v>
      </c>
      <c r="AD791" s="32" t="s">
        <v>302</v>
      </c>
      <c r="AE791" s="59">
        <v>4.26</v>
      </c>
      <c r="AF791" s="35" t="s">
        <v>134</v>
      </c>
      <c r="AG791" s="59">
        <v>4.41</v>
      </c>
      <c r="AH791" s="59">
        <v>29.4</v>
      </c>
      <c r="AI791" s="59">
        <v>0.14000000000000001</v>
      </c>
      <c r="AJ791" s="35">
        <v>98</v>
      </c>
    </row>
    <row r="792" spans="27:36" x14ac:dyDescent="0.2">
      <c r="AA792" s="32" t="s">
        <v>136</v>
      </c>
      <c r="AB792" s="32" t="s">
        <v>128</v>
      </c>
      <c r="AC792" s="98" t="s">
        <v>200</v>
      </c>
      <c r="AD792" s="32" t="s">
        <v>302</v>
      </c>
      <c r="AE792" s="59">
        <v>5.65</v>
      </c>
      <c r="AF792" s="35" t="s">
        <v>134</v>
      </c>
      <c r="AG792" s="59">
        <v>4.22</v>
      </c>
      <c r="AH792" s="59">
        <v>29.4</v>
      </c>
      <c r="AI792" s="59">
        <v>0.19</v>
      </c>
      <c r="AJ792" s="35">
        <v>98</v>
      </c>
    </row>
    <row r="793" spans="27:36" x14ac:dyDescent="0.2">
      <c r="AA793" s="32" t="s">
        <v>136</v>
      </c>
      <c r="AB793" s="32" t="s">
        <v>128</v>
      </c>
      <c r="AC793" s="98" t="s">
        <v>201</v>
      </c>
      <c r="AD793" s="32" t="s">
        <v>302</v>
      </c>
      <c r="AE793" s="59">
        <v>8.0500000000000007</v>
      </c>
      <c r="AF793" s="35" t="s">
        <v>134</v>
      </c>
      <c r="AG793" s="59">
        <v>4.4800000000000004</v>
      </c>
      <c r="AH793" s="59">
        <v>29.4</v>
      </c>
      <c r="AI793" s="59">
        <v>0.27</v>
      </c>
      <c r="AJ793" s="35">
        <v>98</v>
      </c>
    </row>
    <row r="794" spans="27:36" x14ac:dyDescent="0.2">
      <c r="AA794" s="32" t="s">
        <v>136</v>
      </c>
      <c r="AB794" s="32" t="s">
        <v>128</v>
      </c>
      <c r="AC794" s="98" t="s">
        <v>182</v>
      </c>
      <c r="AD794" s="32" t="s">
        <v>302</v>
      </c>
      <c r="AE794" s="59">
        <v>4.26</v>
      </c>
      <c r="AF794" s="35" t="s">
        <v>134</v>
      </c>
      <c r="AG794" s="59">
        <v>4.41</v>
      </c>
      <c r="AH794" s="59">
        <v>29.4</v>
      </c>
      <c r="AI794" s="59">
        <v>0.14000000000000001</v>
      </c>
      <c r="AJ794" s="35">
        <v>98</v>
      </c>
    </row>
    <row r="795" spans="27:36" x14ac:dyDescent="0.2">
      <c r="AA795" s="32" t="s">
        <v>136</v>
      </c>
      <c r="AB795" s="32" t="s">
        <v>128</v>
      </c>
      <c r="AC795" s="98" t="s">
        <v>197</v>
      </c>
      <c r="AD795" s="32" t="s">
        <v>302</v>
      </c>
      <c r="AE795" s="59">
        <v>5.65</v>
      </c>
      <c r="AF795" s="35" t="s">
        <v>134</v>
      </c>
      <c r="AG795" s="59">
        <v>4.22</v>
      </c>
      <c r="AH795" s="59">
        <v>29.4</v>
      </c>
      <c r="AI795" s="59">
        <v>0.19</v>
      </c>
      <c r="AJ795" s="35">
        <v>98</v>
      </c>
    </row>
    <row r="796" spans="27:36" x14ac:dyDescent="0.2">
      <c r="AA796" s="32" t="s">
        <v>136</v>
      </c>
      <c r="AB796" s="32" t="s">
        <v>128</v>
      </c>
      <c r="AC796" s="98" t="s">
        <v>198</v>
      </c>
      <c r="AD796" s="32" t="s">
        <v>302</v>
      </c>
      <c r="AE796" s="59">
        <v>8.0500000000000007</v>
      </c>
      <c r="AF796" s="35" t="s">
        <v>134</v>
      </c>
      <c r="AG796" s="59">
        <v>4.4800000000000004</v>
      </c>
      <c r="AH796" s="59">
        <v>29.4</v>
      </c>
      <c r="AI796" s="59">
        <v>0.27</v>
      </c>
      <c r="AJ796" s="35">
        <v>98</v>
      </c>
    </row>
    <row r="797" spans="27:36" x14ac:dyDescent="0.2">
      <c r="AA797" s="32" t="s">
        <v>136</v>
      </c>
      <c r="AB797" s="32" t="s">
        <v>128</v>
      </c>
      <c r="AC797" s="98" t="s">
        <v>195</v>
      </c>
      <c r="AD797" s="32" t="s">
        <v>302</v>
      </c>
      <c r="AE797" s="59">
        <v>9.6999999999999993</v>
      </c>
      <c r="AF797" s="35" t="s">
        <v>134</v>
      </c>
      <c r="AG797" s="59">
        <v>4.24</v>
      </c>
      <c r="AH797" s="59">
        <v>29.4</v>
      </c>
      <c r="AI797" s="59">
        <v>0.33</v>
      </c>
      <c r="AJ797" s="35">
        <v>98</v>
      </c>
    </row>
    <row r="798" spans="27:36" x14ac:dyDescent="0.2">
      <c r="AA798" s="32" t="s">
        <v>136</v>
      </c>
      <c r="AB798" s="32" t="s">
        <v>128</v>
      </c>
      <c r="AC798" s="98" t="s">
        <v>24</v>
      </c>
      <c r="AD798" s="32" t="s">
        <v>302</v>
      </c>
      <c r="AE798" s="59">
        <v>9.6</v>
      </c>
      <c r="AF798" s="35" t="s">
        <v>134</v>
      </c>
      <c r="AG798" s="59">
        <v>4.2699999999999996</v>
      </c>
      <c r="AH798" s="59">
        <v>29.4</v>
      </c>
      <c r="AI798" s="59">
        <v>0.33</v>
      </c>
      <c r="AJ798" s="35">
        <v>98</v>
      </c>
    </row>
    <row r="799" spans="27:36" x14ac:dyDescent="0.2">
      <c r="AA799" s="32" t="s">
        <v>136</v>
      </c>
      <c r="AB799" s="32" t="s">
        <v>128</v>
      </c>
      <c r="AC799" s="98" t="s">
        <v>196</v>
      </c>
      <c r="AD799" s="32" t="s">
        <v>302</v>
      </c>
      <c r="AE799" s="59">
        <v>14.09</v>
      </c>
      <c r="AF799" s="35" t="s">
        <v>134</v>
      </c>
      <c r="AG799" s="59">
        <v>4.29</v>
      </c>
      <c r="AH799" s="59">
        <v>29.4</v>
      </c>
      <c r="AI799" s="59">
        <v>0.48</v>
      </c>
      <c r="AJ799" s="35">
        <v>98</v>
      </c>
    </row>
    <row r="800" spans="27:36" x14ac:dyDescent="0.2">
      <c r="AA800" s="32" t="s">
        <v>136</v>
      </c>
      <c r="AB800" s="32" t="s">
        <v>128</v>
      </c>
      <c r="AC800" s="98" t="s">
        <v>202</v>
      </c>
      <c r="AD800" s="32" t="s">
        <v>302</v>
      </c>
      <c r="AE800" s="59">
        <v>7.68</v>
      </c>
      <c r="AF800" s="35" t="s">
        <v>134</v>
      </c>
      <c r="AG800" s="59">
        <v>4.37</v>
      </c>
      <c r="AH800" s="59">
        <v>29.4</v>
      </c>
      <c r="AI800" s="59">
        <v>0.26</v>
      </c>
      <c r="AJ800" s="35">
        <v>98</v>
      </c>
    </row>
    <row r="801" spans="27:36" x14ac:dyDescent="0.2">
      <c r="AA801" s="32" t="s">
        <v>136</v>
      </c>
      <c r="AB801" s="32" t="s">
        <v>128</v>
      </c>
      <c r="AC801" s="98" t="s">
        <v>203</v>
      </c>
      <c r="AD801" s="32" t="s">
        <v>302</v>
      </c>
      <c r="AE801" s="59">
        <v>8.61</v>
      </c>
      <c r="AF801" s="35" t="s">
        <v>134</v>
      </c>
      <c r="AG801" s="59">
        <v>4.24</v>
      </c>
      <c r="AH801" s="59">
        <v>29.4</v>
      </c>
      <c r="AI801" s="59">
        <v>0.28999999999999998</v>
      </c>
      <c r="AJ801" s="35">
        <v>98</v>
      </c>
    </row>
    <row r="802" spans="27:36" x14ac:dyDescent="0.2">
      <c r="AA802" s="32" t="s">
        <v>136</v>
      </c>
      <c r="AB802" s="32" t="s">
        <v>128</v>
      </c>
      <c r="AC802" s="98" t="s">
        <v>139</v>
      </c>
      <c r="AD802" s="32" t="s">
        <v>302</v>
      </c>
      <c r="AE802" s="59">
        <v>7.68</v>
      </c>
      <c r="AF802" s="35" t="s">
        <v>134</v>
      </c>
      <c r="AG802" s="59">
        <v>4.37</v>
      </c>
      <c r="AH802" s="59">
        <v>29.4</v>
      </c>
      <c r="AI802" s="59">
        <v>0.26</v>
      </c>
      <c r="AJ802" s="35">
        <v>98</v>
      </c>
    </row>
    <row r="803" spans="27:36" x14ac:dyDescent="0.2">
      <c r="AA803" s="32" t="s">
        <v>136</v>
      </c>
      <c r="AB803" s="32" t="s">
        <v>128</v>
      </c>
      <c r="AC803" s="98" t="s">
        <v>186</v>
      </c>
      <c r="AD803" s="32" t="s">
        <v>302</v>
      </c>
      <c r="AE803" s="59">
        <v>8.61</v>
      </c>
      <c r="AF803" s="35" t="s">
        <v>134</v>
      </c>
      <c r="AG803" s="59">
        <v>4.24</v>
      </c>
      <c r="AH803" s="59">
        <v>29.4</v>
      </c>
      <c r="AI803" s="59">
        <v>0.28999999999999998</v>
      </c>
      <c r="AJ803" s="35">
        <v>98</v>
      </c>
    </row>
    <row r="804" spans="27:36" x14ac:dyDescent="0.2">
      <c r="AA804" s="32" t="s">
        <v>136</v>
      </c>
      <c r="AB804" s="32" t="s">
        <v>128</v>
      </c>
      <c r="AC804" s="98" t="s">
        <v>188</v>
      </c>
      <c r="AD804" s="32" t="s">
        <v>302</v>
      </c>
      <c r="AE804" s="59">
        <v>8.8699999999999992</v>
      </c>
      <c r="AF804" s="35" t="s">
        <v>134</v>
      </c>
      <c r="AG804" s="59">
        <v>4.24</v>
      </c>
      <c r="AH804" s="59">
        <v>29.4</v>
      </c>
      <c r="AI804" s="59">
        <v>0.3</v>
      </c>
      <c r="AJ804" s="35">
        <v>98</v>
      </c>
    </row>
    <row r="805" spans="27:36" x14ac:dyDescent="0.2">
      <c r="AA805" s="32" t="s">
        <v>136</v>
      </c>
      <c r="AB805" s="32" t="s">
        <v>128</v>
      </c>
      <c r="AC805" s="98" t="s">
        <v>256</v>
      </c>
      <c r="AD805" s="32" t="s">
        <v>423</v>
      </c>
      <c r="AE805" s="59">
        <v>4.2</v>
      </c>
      <c r="AF805" s="35" t="s">
        <v>134</v>
      </c>
      <c r="AG805" s="59">
        <v>5.0999999999999996</v>
      </c>
      <c r="AH805" s="59">
        <v>24</v>
      </c>
      <c r="AI805" s="59">
        <v>0.18</v>
      </c>
      <c r="AJ805" s="35">
        <v>97.5</v>
      </c>
    </row>
    <row r="806" spans="27:36" x14ac:dyDescent="0.2">
      <c r="AA806" s="32" t="s">
        <v>136</v>
      </c>
      <c r="AB806" s="32" t="s">
        <v>128</v>
      </c>
      <c r="AC806" s="98" t="s">
        <v>266</v>
      </c>
      <c r="AD806" s="32" t="s">
        <v>423</v>
      </c>
      <c r="AE806" s="59">
        <v>6.35</v>
      </c>
      <c r="AF806" s="35" t="s">
        <v>134</v>
      </c>
      <c r="AG806" s="59">
        <v>4.95</v>
      </c>
      <c r="AH806" s="59">
        <v>24</v>
      </c>
      <c r="AI806" s="59">
        <v>0.26</v>
      </c>
      <c r="AJ806" s="35">
        <v>97.5</v>
      </c>
    </row>
    <row r="807" spans="27:36" x14ac:dyDescent="0.2">
      <c r="AA807" s="32" t="s">
        <v>136</v>
      </c>
      <c r="AB807" s="32" t="s">
        <v>128</v>
      </c>
      <c r="AC807" s="98" t="s">
        <v>279</v>
      </c>
      <c r="AD807" s="32" t="s">
        <v>423</v>
      </c>
      <c r="AE807" s="59">
        <v>8.4</v>
      </c>
      <c r="AF807" s="35" t="s">
        <v>134</v>
      </c>
      <c r="AG807" s="59">
        <v>5.15</v>
      </c>
      <c r="AH807" s="59">
        <v>24</v>
      </c>
      <c r="AI807" s="59">
        <v>0.35</v>
      </c>
      <c r="AJ807" s="35">
        <v>97.5</v>
      </c>
    </row>
    <row r="808" spans="27:36" x14ac:dyDescent="0.2">
      <c r="AA808" s="32" t="s">
        <v>136</v>
      </c>
      <c r="AB808" s="32" t="s">
        <v>128</v>
      </c>
      <c r="AC808" s="98" t="s">
        <v>287</v>
      </c>
      <c r="AD808" s="32" t="s">
        <v>423</v>
      </c>
      <c r="AE808" s="59">
        <v>10</v>
      </c>
      <c r="AF808" s="35" t="s">
        <v>134</v>
      </c>
      <c r="AG808" s="59">
        <v>4.95</v>
      </c>
      <c r="AH808" s="59">
        <v>24</v>
      </c>
      <c r="AI808" s="59">
        <v>0.42</v>
      </c>
      <c r="AJ808" s="35">
        <v>97.5</v>
      </c>
    </row>
    <row r="809" spans="27:36" x14ac:dyDescent="0.2">
      <c r="AA809" s="32" t="s">
        <v>136</v>
      </c>
      <c r="AB809" s="32" t="s">
        <v>128</v>
      </c>
      <c r="AC809" s="98" t="s">
        <v>256</v>
      </c>
      <c r="AD809" s="32" t="s">
        <v>427</v>
      </c>
      <c r="AE809" s="59">
        <v>4.2</v>
      </c>
      <c r="AF809" s="35" t="s">
        <v>134</v>
      </c>
      <c r="AG809" s="59">
        <v>5.0999999999999996</v>
      </c>
      <c r="AH809" s="59">
        <v>24</v>
      </c>
      <c r="AI809" s="59">
        <v>0.18</v>
      </c>
      <c r="AJ809" s="35">
        <v>97</v>
      </c>
    </row>
    <row r="810" spans="27:36" x14ac:dyDescent="0.2">
      <c r="AA810" s="32" t="s">
        <v>136</v>
      </c>
      <c r="AB810" s="32" t="s">
        <v>128</v>
      </c>
      <c r="AC810" s="98" t="s">
        <v>266</v>
      </c>
      <c r="AD810" s="32" t="s">
        <v>427</v>
      </c>
      <c r="AE810" s="59">
        <v>6.35</v>
      </c>
      <c r="AF810" s="35" t="s">
        <v>134</v>
      </c>
      <c r="AG810" s="59">
        <v>4.95</v>
      </c>
      <c r="AH810" s="59">
        <v>24</v>
      </c>
      <c r="AI810" s="59">
        <v>0.26</v>
      </c>
      <c r="AJ810" s="35">
        <v>97</v>
      </c>
    </row>
    <row r="811" spans="27:36" x14ac:dyDescent="0.2">
      <c r="AA811" s="32" t="s">
        <v>136</v>
      </c>
      <c r="AB811" s="32" t="s">
        <v>128</v>
      </c>
      <c r="AC811" s="98" t="s">
        <v>279</v>
      </c>
      <c r="AD811" s="32" t="s">
        <v>427</v>
      </c>
      <c r="AE811" s="59">
        <v>8.4</v>
      </c>
      <c r="AF811" s="35" t="s">
        <v>134</v>
      </c>
      <c r="AG811" s="59">
        <v>5.15</v>
      </c>
      <c r="AH811" s="59">
        <v>24</v>
      </c>
      <c r="AI811" s="59">
        <v>0.35</v>
      </c>
      <c r="AJ811" s="35">
        <v>97</v>
      </c>
    </row>
    <row r="812" spans="27:36" x14ac:dyDescent="0.2">
      <c r="AA812" s="32" t="s">
        <v>136</v>
      </c>
      <c r="AB812" s="32" t="s">
        <v>128</v>
      </c>
      <c r="AC812" s="98" t="s">
        <v>287</v>
      </c>
      <c r="AD812" s="32" t="s">
        <v>427</v>
      </c>
      <c r="AE812" s="59">
        <v>10</v>
      </c>
      <c r="AF812" s="35" t="s">
        <v>134</v>
      </c>
      <c r="AG812" s="59">
        <v>4.95</v>
      </c>
      <c r="AH812" s="59">
        <v>24</v>
      </c>
      <c r="AI812" s="59">
        <v>0.42</v>
      </c>
      <c r="AJ812" s="35">
        <v>97</v>
      </c>
    </row>
    <row r="813" spans="27:36" x14ac:dyDescent="0.2">
      <c r="AA813" s="32" t="s">
        <v>136</v>
      </c>
      <c r="AB813" s="32" t="s">
        <v>128</v>
      </c>
      <c r="AC813" s="98" t="s">
        <v>256</v>
      </c>
      <c r="AD813" s="32" t="s">
        <v>268</v>
      </c>
      <c r="AE813" s="59">
        <v>4.2</v>
      </c>
      <c r="AF813" s="35" t="s">
        <v>134</v>
      </c>
      <c r="AG813" s="59">
        <v>5.0999999999999996</v>
      </c>
      <c r="AH813" s="59">
        <v>29.5</v>
      </c>
      <c r="AI813" s="59">
        <v>0.14000000000000001</v>
      </c>
      <c r="AJ813" s="35">
        <v>97.7</v>
      </c>
    </row>
    <row r="814" spans="27:36" x14ac:dyDescent="0.2">
      <c r="AA814" s="32" t="s">
        <v>136</v>
      </c>
      <c r="AB814" s="32" t="s">
        <v>128</v>
      </c>
      <c r="AC814" s="98" t="s">
        <v>266</v>
      </c>
      <c r="AD814" s="32" t="s">
        <v>268</v>
      </c>
      <c r="AE814" s="59">
        <v>6.35</v>
      </c>
      <c r="AF814" s="35" t="s">
        <v>134</v>
      </c>
      <c r="AG814" s="59">
        <v>4.95</v>
      </c>
      <c r="AH814" s="59">
        <v>29.5</v>
      </c>
      <c r="AI814" s="59">
        <v>0.22</v>
      </c>
      <c r="AJ814" s="35">
        <v>97.7</v>
      </c>
    </row>
    <row r="815" spans="27:36" x14ac:dyDescent="0.2">
      <c r="AA815" s="32" t="s">
        <v>136</v>
      </c>
      <c r="AB815" s="32" t="s">
        <v>128</v>
      </c>
      <c r="AC815" s="98" t="s">
        <v>279</v>
      </c>
      <c r="AD815" s="32" t="s">
        <v>268</v>
      </c>
      <c r="AE815" s="59">
        <v>8.4</v>
      </c>
      <c r="AF815" s="35" t="s">
        <v>134</v>
      </c>
      <c r="AG815" s="59">
        <v>5.15</v>
      </c>
      <c r="AH815" s="59">
        <v>29.5</v>
      </c>
      <c r="AI815" s="59">
        <v>0.28000000000000003</v>
      </c>
      <c r="AJ815" s="35">
        <v>97.7</v>
      </c>
    </row>
    <row r="816" spans="27:36" x14ac:dyDescent="0.2">
      <c r="AA816" s="32" t="s">
        <v>136</v>
      </c>
      <c r="AB816" s="32" t="s">
        <v>128</v>
      </c>
      <c r="AC816" s="98" t="s">
        <v>287</v>
      </c>
      <c r="AD816" s="32" t="s">
        <v>268</v>
      </c>
      <c r="AE816" s="59">
        <v>10</v>
      </c>
      <c r="AF816" s="35" t="s">
        <v>134</v>
      </c>
      <c r="AG816" s="59">
        <v>4.95</v>
      </c>
      <c r="AH816" s="59">
        <v>29.5</v>
      </c>
      <c r="AI816" s="59">
        <v>0.34</v>
      </c>
      <c r="AJ816" s="35">
        <v>97.7</v>
      </c>
    </row>
    <row r="817" spans="27:36" x14ac:dyDescent="0.2">
      <c r="AA817" s="32" t="s">
        <v>136</v>
      </c>
      <c r="AB817" s="32" t="s">
        <v>128</v>
      </c>
      <c r="AC817" s="98" t="s">
        <v>675</v>
      </c>
      <c r="AD817" s="32" t="s">
        <v>268</v>
      </c>
      <c r="AE817" s="59">
        <v>12.1</v>
      </c>
      <c r="AF817" s="35" t="s">
        <v>134</v>
      </c>
      <c r="AG817" s="59">
        <v>4.95</v>
      </c>
      <c r="AH817" s="59">
        <v>29.5</v>
      </c>
      <c r="AI817" s="59">
        <v>0.41</v>
      </c>
      <c r="AJ817" s="35">
        <v>97.7</v>
      </c>
    </row>
    <row r="818" spans="27:36" x14ac:dyDescent="0.2">
      <c r="AA818" s="32" t="s">
        <v>136</v>
      </c>
      <c r="AB818" s="32" t="s">
        <v>128</v>
      </c>
      <c r="AC818" s="98" t="s">
        <v>211</v>
      </c>
      <c r="AD818" s="32" t="s">
        <v>268</v>
      </c>
      <c r="AE818" s="59">
        <v>12.1</v>
      </c>
      <c r="AF818" s="35" t="s">
        <v>134</v>
      </c>
      <c r="AG818" s="59">
        <v>4.95</v>
      </c>
      <c r="AH818" s="59">
        <v>29.5</v>
      </c>
      <c r="AI818" s="59">
        <v>0.41</v>
      </c>
      <c r="AJ818" s="35">
        <v>97.7</v>
      </c>
    </row>
    <row r="819" spans="27:36" x14ac:dyDescent="0.2">
      <c r="AA819" s="32" t="s">
        <v>136</v>
      </c>
      <c r="AB819" s="32" t="s">
        <v>128</v>
      </c>
      <c r="AC819" s="98" t="s">
        <v>826</v>
      </c>
      <c r="AD819" s="32" t="s">
        <v>268</v>
      </c>
      <c r="AE819" s="59">
        <v>14.5</v>
      </c>
      <c r="AF819" s="35" t="s">
        <v>134</v>
      </c>
      <c r="AG819" s="59">
        <v>4.5999999999999996</v>
      </c>
      <c r="AH819" s="59">
        <v>29.5</v>
      </c>
      <c r="AI819" s="59">
        <v>0.49</v>
      </c>
      <c r="AJ819" s="35">
        <v>97.7</v>
      </c>
    </row>
    <row r="820" spans="27:36" x14ac:dyDescent="0.2">
      <c r="AA820" s="32" t="s">
        <v>136</v>
      </c>
      <c r="AB820" s="32" t="s">
        <v>128</v>
      </c>
      <c r="AC820" s="98" t="s">
        <v>213</v>
      </c>
      <c r="AD820" s="32" t="s">
        <v>268</v>
      </c>
      <c r="AE820" s="59">
        <v>14.5</v>
      </c>
      <c r="AF820" s="35" t="s">
        <v>134</v>
      </c>
      <c r="AG820" s="59">
        <v>4.5999999999999996</v>
      </c>
      <c r="AH820" s="59">
        <v>29.5</v>
      </c>
      <c r="AI820" s="59">
        <v>0.49</v>
      </c>
      <c r="AJ820" s="35">
        <v>97.7</v>
      </c>
    </row>
    <row r="821" spans="27:36" x14ac:dyDescent="0.2">
      <c r="AA821" s="32" t="s">
        <v>136</v>
      </c>
      <c r="AB821" s="32" t="s">
        <v>128</v>
      </c>
      <c r="AC821" s="98" t="s">
        <v>256</v>
      </c>
      <c r="AD821" s="32" t="s">
        <v>427</v>
      </c>
      <c r="AE821" s="59">
        <v>4.2</v>
      </c>
      <c r="AF821" s="35" t="s">
        <v>134</v>
      </c>
      <c r="AG821" s="59">
        <v>5.0999999999999996</v>
      </c>
      <c r="AH821" s="59">
        <v>24</v>
      </c>
      <c r="AI821" s="59">
        <v>0.18</v>
      </c>
      <c r="AJ821" s="35">
        <v>97</v>
      </c>
    </row>
    <row r="822" spans="27:36" x14ac:dyDescent="0.2">
      <c r="AA822" s="32" t="s">
        <v>136</v>
      </c>
      <c r="AB822" s="32" t="s">
        <v>128</v>
      </c>
      <c r="AC822" s="98" t="s">
        <v>256</v>
      </c>
      <c r="AD822" s="32" t="s">
        <v>450</v>
      </c>
      <c r="AE822" s="59">
        <v>4.2</v>
      </c>
      <c r="AF822" s="35" t="s">
        <v>134</v>
      </c>
      <c r="AG822" s="59">
        <v>5.0999999999999996</v>
      </c>
      <c r="AH822" s="59">
        <v>15</v>
      </c>
      <c r="AI822" s="59">
        <v>0.28000000000000003</v>
      </c>
      <c r="AJ822" s="35">
        <v>97.8</v>
      </c>
    </row>
    <row r="823" spans="27:36" x14ac:dyDescent="0.2">
      <c r="AA823" s="32" t="s">
        <v>136</v>
      </c>
      <c r="AB823" s="32" t="s">
        <v>128</v>
      </c>
      <c r="AC823" s="98" t="s">
        <v>266</v>
      </c>
      <c r="AD823" s="32" t="s">
        <v>450</v>
      </c>
      <c r="AE823" s="59">
        <v>6.35</v>
      </c>
      <c r="AF823" s="35" t="s">
        <v>134</v>
      </c>
      <c r="AG823" s="59">
        <v>4.95</v>
      </c>
      <c r="AH823" s="59">
        <v>15</v>
      </c>
      <c r="AI823" s="59">
        <v>0.42</v>
      </c>
      <c r="AJ823" s="35">
        <v>97.8</v>
      </c>
    </row>
    <row r="824" spans="27:36" x14ac:dyDescent="0.2">
      <c r="AA824" s="32" t="s">
        <v>136</v>
      </c>
      <c r="AB824" s="32" t="s">
        <v>128</v>
      </c>
      <c r="AC824" s="98" t="s">
        <v>256</v>
      </c>
      <c r="AD824" s="32" t="s">
        <v>437</v>
      </c>
      <c r="AE824" s="59">
        <v>4.2</v>
      </c>
      <c r="AF824" s="35" t="s">
        <v>134</v>
      </c>
      <c r="AG824" s="59">
        <v>5.0999999999999996</v>
      </c>
      <c r="AH824" s="59">
        <v>24</v>
      </c>
      <c r="AI824" s="59">
        <v>0.18</v>
      </c>
      <c r="AJ824" s="35">
        <v>97.5</v>
      </c>
    </row>
    <row r="825" spans="27:36" x14ac:dyDescent="0.2">
      <c r="AA825" s="32" t="s">
        <v>136</v>
      </c>
      <c r="AB825" s="32" t="s">
        <v>128</v>
      </c>
      <c r="AC825" s="98" t="s">
        <v>266</v>
      </c>
      <c r="AD825" s="32" t="s">
        <v>437</v>
      </c>
      <c r="AE825" s="59">
        <v>6.35</v>
      </c>
      <c r="AF825" s="35" t="s">
        <v>134</v>
      </c>
      <c r="AG825" s="59">
        <v>4.95</v>
      </c>
      <c r="AH825" s="59">
        <v>24</v>
      </c>
      <c r="AI825" s="59">
        <v>0.26</v>
      </c>
      <c r="AJ825" s="35">
        <v>97.5</v>
      </c>
    </row>
    <row r="826" spans="27:36" x14ac:dyDescent="0.2">
      <c r="AA826" s="32" t="s">
        <v>136</v>
      </c>
      <c r="AB826" s="32" t="s">
        <v>128</v>
      </c>
      <c r="AC826" s="98" t="s">
        <v>279</v>
      </c>
      <c r="AD826" s="32" t="s">
        <v>437</v>
      </c>
      <c r="AE826" s="59">
        <v>8.4</v>
      </c>
      <c r="AF826" s="35" t="s">
        <v>134</v>
      </c>
      <c r="AG826" s="59">
        <v>5.15</v>
      </c>
      <c r="AH826" s="59">
        <v>24</v>
      </c>
      <c r="AI826" s="59">
        <v>0.35</v>
      </c>
      <c r="AJ826" s="35">
        <v>97.5</v>
      </c>
    </row>
    <row r="827" spans="27:36" x14ac:dyDescent="0.2">
      <c r="AA827" s="32" t="s">
        <v>136</v>
      </c>
      <c r="AB827" s="32" t="s">
        <v>128</v>
      </c>
      <c r="AC827" s="98" t="s">
        <v>287</v>
      </c>
      <c r="AD827" s="32" t="s">
        <v>437</v>
      </c>
      <c r="AE827" s="59">
        <v>10</v>
      </c>
      <c r="AF827" s="35" t="s">
        <v>134</v>
      </c>
      <c r="AG827" s="59">
        <v>4.95</v>
      </c>
      <c r="AH827" s="59">
        <v>24</v>
      </c>
      <c r="AI827" s="59">
        <v>0.42</v>
      </c>
      <c r="AJ827" s="35">
        <v>97.5</v>
      </c>
    </row>
    <row r="828" spans="27:36" x14ac:dyDescent="0.2">
      <c r="AA828" s="32" t="s">
        <v>136</v>
      </c>
      <c r="AB828" s="32" t="s">
        <v>128</v>
      </c>
      <c r="AC828" s="98" t="s">
        <v>256</v>
      </c>
      <c r="AD828" s="32" t="s">
        <v>242</v>
      </c>
      <c r="AE828" s="59">
        <v>4.2</v>
      </c>
      <c r="AF828" s="35" t="s">
        <v>134</v>
      </c>
      <c r="AG828" s="59">
        <v>5.0999999999999996</v>
      </c>
      <c r="AH828" s="59">
        <v>33.6</v>
      </c>
      <c r="AI828" s="59">
        <v>0.13</v>
      </c>
      <c r="AJ828" s="35">
        <v>97.7</v>
      </c>
    </row>
    <row r="829" spans="27:36" x14ac:dyDescent="0.2">
      <c r="AA829" s="32" t="s">
        <v>136</v>
      </c>
      <c r="AB829" s="32" t="s">
        <v>128</v>
      </c>
      <c r="AC829" s="98" t="s">
        <v>266</v>
      </c>
      <c r="AD829" s="32" t="s">
        <v>242</v>
      </c>
      <c r="AE829" s="59">
        <v>6.35</v>
      </c>
      <c r="AF829" s="35" t="s">
        <v>134</v>
      </c>
      <c r="AG829" s="59">
        <v>4.95</v>
      </c>
      <c r="AH829" s="59">
        <v>33.6</v>
      </c>
      <c r="AI829" s="59">
        <v>0.19</v>
      </c>
      <c r="AJ829" s="35">
        <v>97.7</v>
      </c>
    </row>
    <row r="830" spans="27:36" x14ac:dyDescent="0.2">
      <c r="AA830" s="32" t="s">
        <v>136</v>
      </c>
      <c r="AB830" s="32" t="s">
        <v>128</v>
      </c>
      <c r="AC830" s="98" t="s">
        <v>279</v>
      </c>
      <c r="AD830" s="32" t="s">
        <v>242</v>
      </c>
      <c r="AE830" s="59">
        <v>8.4</v>
      </c>
      <c r="AF830" s="35" t="s">
        <v>134</v>
      </c>
      <c r="AG830" s="59">
        <v>5.15</v>
      </c>
      <c r="AH830" s="59">
        <v>33.6</v>
      </c>
      <c r="AI830" s="59">
        <v>0.25</v>
      </c>
      <c r="AJ830" s="35">
        <v>97.7</v>
      </c>
    </row>
    <row r="831" spans="27:36" x14ac:dyDescent="0.2">
      <c r="AA831" s="32" t="s">
        <v>136</v>
      </c>
      <c r="AB831" s="32" t="s">
        <v>128</v>
      </c>
      <c r="AC831" s="98" t="s">
        <v>287</v>
      </c>
      <c r="AD831" s="32" t="s">
        <v>242</v>
      </c>
      <c r="AE831" s="59">
        <v>10</v>
      </c>
      <c r="AF831" s="35" t="s">
        <v>134</v>
      </c>
      <c r="AG831" s="59">
        <v>4.95</v>
      </c>
      <c r="AH831" s="59">
        <v>33.6</v>
      </c>
      <c r="AI831" s="59">
        <v>0.3</v>
      </c>
      <c r="AJ831" s="35">
        <v>97.7</v>
      </c>
    </row>
    <row r="832" spans="27:36" x14ac:dyDescent="0.2">
      <c r="AA832" s="32" t="s">
        <v>136</v>
      </c>
      <c r="AB832" s="32" t="s">
        <v>128</v>
      </c>
      <c r="AC832" s="98" t="s">
        <v>675</v>
      </c>
      <c r="AD832" s="32" t="s">
        <v>242</v>
      </c>
      <c r="AE832" s="59">
        <v>12.1</v>
      </c>
      <c r="AF832" s="35" t="s">
        <v>134</v>
      </c>
      <c r="AG832" s="59">
        <v>4.95</v>
      </c>
      <c r="AH832" s="59">
        <v>33.6</v>
      </c>
      <c r="AI832" s="59">
        <v>0.36</v>
      </c>
      <c r="AJ832" s="35">
        <v>97.7</v>
      </c>
    </row>
    <row r="833" spans="27:36" x14ac:dyDescent="0.2">
      <c r="AA833" s="32" t="s">
        <v>136</v>
      </c>
      <c r="AB833" s="32" t="s">
        <v>128</v>
      </c>
      <c r="AC833" s="98" t="s">
        <v>211</v>
      </c>
      <c r="AD833" s="32" t="s">
        <v>242</v>
      </c>
      <c r="AE833" s="59">
        <v>12.1</v>
      </c>
      <c r="AF833" s="35" t="s">
        <v>134</v>
      </c>
      <c r="AG833" s="59">
        <v>4.95</v>
      </c>
      <c r="AH833" s="59">
        <v>33.6</v>
      </c>
      <c r="AI833" s="59">
        <v>0.36</v>
      </c>
      <c r="AJ833" s="35">
        <v>97.7</v>
      </c>
    </row>
    <row r="834" spans="27:36" x14ac:dyDescent="0.2">
      <c r="AA834" s="32" t="s">
        <v>136</v>
      </c>
      <c r="AB834" s="32" t="s">
        <v>128</v>
      </c>
      <c r="AC834" s="98" t="s">
        <v>826</v>
      </c>
      <c r="AD834" s="32" t="s">
        <v>242</v>
      </c>
      <c r="AE834" s="59">
        <v>14.5</v>
      </c>
      <c r="AF834" s="35" t="s">
        <v>134</v>
      </c>
      <c r="AG834" s="59">
        <v>4.5999999999999996</v>
      </c>
      <c r="AH834" s="59">
        <v>33.6</v>
      </c>
      <c r="AI834" s="59">
        <v>0.43</v>
      </c>
      <c r="AJ834" s="35">
        <v>97.7</v>
      </c>
    </row>
    <row r="835" spans="27:36" x14ac:dyDescent="0.2">
      <c r="AA835" s="32" t="s">
        <v>136</v>
      </c>
      <c r="AB835" s="32" t="s">
        <v>128</v>
      </c>
      <c r="AC835" s="98" t="s">
        <v>213</v>
      </c>
      <c r="AD835" s="32" t="s">
        <v>242</v>
      </c>
      <c r="AE835" s="59">
        <v>14.5</v>
      </c>
      <c r="AF835" s="35" t="s">
        <v>134</v>
      </c>
      <c r="AG835" s="59">
        <v>4.5999999999999996</v>
      </c>
      <c r="AH835" s="59">
        <v>33.6</v>
      </c>
      <c r="AI835" s="59">
        <v>0.43</v>
      </c>
      <c r="AJ835" s="35">
        <v>97.7</v>
      </c>
    </row>
    <row r="836" spans="27:36" x14ac:dyDescent="0.2">
      <c r="AA836" s="32" t="s">
        <v>136</v>
      </c>
      <c r="AB836" s="32" t="s">
        <v>128</v>
      </c>
      <c r="AC836" s="98" t="s">
        <v>827</v>
      </c>
      <c r="AD836" s="32" t="s">
        <v>242</v>
      </c>
      <c r="AE836" s="59">
        <v>15.9</v>
      </c>
      <c r="AF836" s="35" t="s">
        <v>134</v>
      </c>
      <c r="AG836" s="59">
        <v>4.5</v>
      </c>
      <c r="AH836" s="59">
        <v>33.6</v>
      </c>
      <c r="AI836" s="59">
        <v>0.47</v>
      </c>
      <c r="AJ836" s="35">
        <v>97.7</v>
      </c>
    </row>
    <row r="837" spans="27:36" x14ac:dyDescent="0.2">
      <c r="AA837" s="32" t="s">
        <v>136</v>
      </c>
      <c r="AB837" s="32" t="s">
        <v>128</v>
      </c>
      <c r="AC837" s="98" t="s">
        <v>215</v>
      </c>
      <c r="AD837" s="32" t="s">
        <v>242</v>
      </c>
      <c r="AE837" s="59">
        <v>15.9</v>
      </c>
      <c r="AF837" s="35" t="s">
        <v>134</v>
      </c>
      <c r="AG837" s="59">
        <v>4.5</v>
      </c>
      <c r="AH837" s="59">
        <v>33.6</v>
      </c>
      <c r="AI837" s="59">
        <v>0.47</v>
      </c>
      <c r="AJ837" s="35">
        <v>97.7</v>
      </c>
    </row>
    <row r="838" spans="27:36" x14ac:dyDescent="0.2">
      <c r="AA838" s="32" t="s">
        <v>136</v>
      </c>
      <c r="AB838" s="32" t="s">
        <v>128</v>
      </c>
      <c r="AC838" s="98" t="s">
        <v>139</v>
      </c>
      <c r="AD838" s="32" t="s">
        <v>423</v>
      </c>
      <c r="AE838" s="59">
        <v>7.68</v>
      </c>
      <c r="AF838" s="35" t="s">
        <v>134</v>
      </c>
      <c r="AG838" s="59">
        <v>4.37</v>
      </c>
      <c r="AH838" s="59">
        <v>24</v>
      </c>
      <c r="AI838" s="59">
        <v>0.32</v>
      </c>
      <c r="AJ838" s="35">
        <v>97.5</v>
      </c>
    </row>
    <row r="839" spans="27:36" x14ac:dyDescent="0.2">
      <c r="AA839" s="32" t="s">
        <v>136</v>
      </c>
      <c r="AB839" s="32" t="s">
        <v>128</v>
      </c>
      <c r="AC839" s="98" t="s">
        <v>186</v>
      </c>
      <c r="AD839" s="32" t="s">
        <v>423</v>
      </c>
      <c r="AE839" s="59">
        <v>8.61</v>
      </c>
      <c r="AF839" s="35" t="s">
        <v>134</v>
      </c>
      <c r="AG839" s="59">
        <v>4.24</v>
      </c>
      <c r="AH839" s="59">
        <v>24</v>
      </c>
      <c r="AI839" s="59">
        <v>0.36</v>
      </c>
      <c r="AJ839" s="35">
        <v>97.5</v>
      </c>
    </row>
    <row r="840" spans="27:36" x14ac:dyDescent="0.2">
      <c r="AA840" s="32" t="s">
        <v>136</v>
      </c>
      <c r="AB840" s="32" t="s">
        <v>128</v>
      </c>
      <c r="AC840" s="98" t="s">
        <v>188</v>
      </c>
      <c r="AD840" s="32" t="s">
        <v>423</v>
      </c>
      <c r="AE840" s="59">
        <v>8.8699999999999992</v>
      </c>
      <c r="AF840" s="35" t="s">
        <v>134</v>
      </c>
      <c r="AG840" s="59">
        <v>4.24</v>
      </c>
      <c r="AH840" s="59">
        <v>24</v>
      </c>
      <c r="AI840" s="59">
        <v>0.37</v>
      </c>
      <c r="AJ840" s="35">
        <v>97.5</v>
      </c>
    </row>
    <row r="841" spans="27:36" x14ac:dyDescent="0.2">
      <c r="AA841" s="32" t="s">
        <v>136</v>
      </c>
      <c r="AB841" s="32" t="s">
        <v>128</v>
      </c>
      <c r="AC841" s="98" t="s">
        <v>139</v>
      </c>
      <c r="AD841" s="32" t="s">
        <v>427</v>
      </c>
      <c r="AE841" s="59">
        <v>7.68</v>
      </c>
      <c r="AF841" s="35" t="s">
        <v>134</v>
      </c>
      <c r="AG841" s="59">
        <v>4.37</v>
      </c>
      <c r="AH841" s="59">
        <v>24</v>
      </c>
      <c r="AI841" s="59">
        <v>0.18</v>
      </c>
      <c r="AJ841" s="35">
        <v>97</v>
      </c>
    </row>
    <row r="842" spans="27:36" x14ac:dyDescent="0.2">
      <c r="AA842" s="32" t="s">
        <v>136</v>
      </c>
      <c r="AB842" s="32" t="s">
        <v>128</v>
      </c>
      <c r="AC842" s="98" t="s">
        <v>186</v>
      </c>
      <c r="AD842" s="32" t="s">
        <v>427</v>
      </c>
      <c r="AE842" s="59">
        <v>8.61</v>
      </c>
      <c r="AF842" s="35" t="s">
        <v>134</v>
      </c>
      <c r="AG842" s="59">
        <v>4.24</v>
      </c>
      <c r="AH842" s="59">
        <v>24</v>
      </c>
      <c r="AI842" s="59">
        <v>0.18</v>
      </c>
      <c r="AJ842" s="35">
        <v>97</v>
      </c>
    </row>
    <row r="843" spans="27:36" x14ac:dyDescent="0.2">
      <c r="AA843" s="32" t="s">
        <v>136</v>
      </c>
      <c r="AB843" s="32" t="s">
        <v>128</v>
      </c>
      <c r="AC843" s="98" t="s">
        <v>188</v>
      </c>
      <c r="AD843" s="32" t="s">
        <v>427</v>
      </c>
      <c r="AE843" s="59">
        <v>8.8699999999999992</v>
      </c>
      <c r="AF843" s="35" t="s">
        <v>134</v>
      </c>
      <c r="AG843" s="59">
        <v>4.24</v>
      </c>
      <c r="AH843" s="59">
        <v>24</v>
      </c>
      <c r="AI843" s="59">
        <v>0.18</v>
      </c>
      <c r="AJ843" s="35">
        <v>97</v>
      </c>
    </row>
    <row r="844" spans="27:36" x14ac:dyDescent="0.2">
      <c r="AA844" s="32" t="s">
        <v>136</v>
      </c>
      <c r="AB844" s="32" t="s">
        <v>128</v>
      </c>
      <c r="AC844" s="98" t="s">
        <v>139</v>
      </c>
      <c r="AD844" s="32" t="s">
        <v>268</v>
      </c>
      <c r="AE844" s="59">
        <v>7.68</v>
      </c>
      <c r="AF844" s="35" t="s">
        <v>134</v>
      </c>
      <c r="AG844" s="59">
        <v>4.37</v>
      </c>
      <c r="AH844" s="59">
        <v>29.5</v>
      </c>
      <c r="AI844" s="59">
        <v>0.26</v>
      </c>
      <c r="AJ844" s="35">
        <v>97.7</v>
      </c>
    </row>
    <row r="845" spans="27:36" x14ac:dyDescent="0.2">
      <c r="AA845" s="32" t="s">
        <v>136</v>
      </c>
      <c r="AB845" s="32" t="s">
        <v>128</v>
      </c>
      <c r="AC845" s="98" t="s">
        <v>186</v>
      </c>
      <c r="AD845" s="32" t="s">
        <v>268</v>
      </c>
      <c r="AE845" s="59">
        <v>8.61</v>
      </c>
      <c r="AF845" s="35" t="s">
        <v>134</v>
      </c>
      <c r="AG845" s="59">
        <v>4.24</v>
      </c>
      <c r="AH845" s="59">
        <v>29.5</v>
      </c>
      <c r="AI845" s="59">
        <v>0.28999999999999998</v>
      </c>
      <c r="AJ845" s="35">
        <v>97.7</v>
      </c>
    </row>
    <row r="846" spans="27:36" x14ac:dyDescent="0.2">
      <c r="AA846" s="32" t="s">
        <v>136</v>
      </c>
      <c r="AB846" s="32" t="s">
        <v>128</v>
      </c>
      <c r="AC846" s="98" t="s">
        <v>188</v>
      </c>
      <c r="AD846" s="32" t="s">
        <v>268</v>
      </c>
      <c r="AE846" s="59">
        <v>8.8699999999999992</v>
      </c>
      <c r="AF846" s="35" t="s">
        <v>134</v>
      </c>
      <c r="AG846" s="59">
        <v>4.24</v>
      </c>
      <c r="AH846" s="59">
        <v>29.5</v>
      </c>
      <c r="AI846" s="59">
        <v>0.3</v>
      </c>
      <c r="AJ846" s="35">
        <v>97.7</v>
      </c>
    </row>
    <row r="847" spans="27:36" x14ac:dyDescent="0.2">
      <c r="AA847" s="32" t="s">
        <v>136</v>
      </c>
      <c r="AB847" s="32" t="s">
        <v>128</v>
      </c>
      <c r="AC847" s="98" t="s">
        <v>139</v>
      </c>
      <c r="AD847" s="32" t="s">
        <v>437</v>
      </c>
      <c r="AE847" s="59">
        <v>7.68</v>
      </c>
      <c r="AF847" s="35" t="s">
        <v>134</v>
      </c>
      <c r="AG847" s="59">
        <v>4.37</v>
      </c>
      <c r="AH847" s="59">
        <v>24</v>
      </c>
      <c r="AI847" s="59">
        <v>0.32</v>
      </c>
      <c r="AJ847" s="35">
        <v>97.5</v>
      </c>
    </row>
    <row r="848" spans="27:36" x14ac:dyDescent="0.2">
      <c r="AA848" s="32" t="s">
        <v>136</v>
      </c>
      <c r="AB848" s="32" t="s">
        <v>128</v>
      </c>
      <c r="AC848" s="98" t="s">
        <v>186</v>
      </c>
      <c r="AD848" s="32" t="s">
        <v>437</v>
      </c>
      <c r="AE848" s="59">
        <v>8.61</v>
      </c>
      <c r="AF848" s="35" t="s">
        <v>134</v>
      </c>
      <c r="AG848" s="59">
        <v>4.24</v>
      </c>
      <c r="AH848" s="59">
        <v>24</v>
      </c>
      <c r="AI848" s="59">
        <v>0.36</v>
      </c>
      <c r="AJ848" s="35">
        <v>97.5</v>
      </c>
    </row>
    <row r="849" spans="27:36" x14ac:dyDescent="0.2">
      <c r="AA849" s="32" t="s">
        <v>136</v>
      </c>
      <c r="AB849" s="32" t="s">
        <v>128</v>
      </c>
      <c r="AC849" s="98" t="s">
        <v>188</v>
      </c>
      <c r="AD849" s="32" t="s">
        <v>437</v>
      </c>
      <c r="AE849" s="59">
        <v>8.8699999999999992</v>
      </c>
      <c r="AF849" s="35" t="s">
        <v>134</v>
      </c>
      <c r="AG849" s="59">
        <v>4.24</v>
      </c>
      <c r="AH849" s="59">
        <v>24</v>
      </c>
      <c r="AI849" s="59">
        <v>0.37</v>
      </c>
      <c r="AJ849" s="35">
        <v>97.5</v>
      </c>
    </row>
    <row r="850" spans="27:36" x14ac:dyDescent="0.2">
      <c r="AA850" s="32" t="s">
        <v>136</v>
      </c>
      <c r="AB850" s="32" t="s">
        <v>128</v>
      </c>
      <c r="AC850" s="98" t="s">
        <v>139</v>
      </c>
      <c r="AD850" s="32" t="s">
        <v>242</v>
      </c>
      <c r="AE850" s="59">
        <v>7.68</v>
      </c>
      <c r="AF850" s="35" t="s">
        <v>134</v>
      </c>
      <c r="AG850" s="59">
        <v>4.37</v>
      </c>
      <c r="AH850" s="59">
        <v>33.6</v>
      </c>
      <c r="AI850" s="59">
        <v>0.23</v>
      </c>
      <c r="AJ850" s="35">
        <v>97.7</v>
      </c>
    </row>
    <row r="851" spans="27:36" x14ac:dyDescent="0.2">
      <c r="AA851" s="32" t="s">
        <v>136</v>
      </c>
      <c r="AB851" s="32" t="s">
        <v>128</v>
      </c>
      <c r="AC851" s="98" t="s">
        <v>186</v>
      </c>
      <c r="AD851" s="32" t="s">
        <v>242</v>
      </c>
      <c r="AE851" s="59">
        <v>8.61</v>
      </c>
      <c r="AF851" s="35" t="s">
        <v>134</v>
      </c>
      <c r="AG851" s="59">
        <v>4.24</v>
      </c>
      <c r="AH851" s="59">
        <v>33.6</v>
      </c>
      <c r="AI851" s="59">
        <v>0.26</v>
      </c>
      <c r="AJ851" s="35">
        <v>97.7</v>
      </c>
    </row>
    <row r="852" spans="27:36" x14ac:dyDescent="0.2">
      <c r="AA852" s="32" t="s">
        <v>136</v>
      </c>
      <c r="AB852" s="32" t="s">
        <v>128</v>
      </c>
      <c r="AC852" s="98" t="s">
        <v>188</v>
      </c>
      <c r="AD852" s="32" t="s">
        <v>242</v>
      </c>
      <c r="AE852" s="59">
        <v>8.8699999999999992</v>
      </c>
      <c r="AF852" s="35" t="s">
        <v>134</v>
      </c>
      <c r="AG852" s="59">
        <v>4.24</v>
      </c>
      <c r="AH852" s="59">
        <v>33.6</v>
      </c>
      <c r="AI852" s="59">
        <v>0.26</v>
      </c>
      <c r="AJ852" s="35">
        <v>97.7</v>
      </c>
    </row>
    <row r="853" spans="27:36" x14ac:dyDescent="0.2">
      <c r="AA853" s="32" t="s">
        <v>136</v>
      </c>
      <c r="AB853" s="32" t="s">
        <v>128</v>
      </c>
      <c r="AC853" s="98" t="s">
        <v>189</v>
      </c>
      <c r="AD853" s="32" t="s">
        <v>242</v>
      </c>
      <c r="AE853" s="59">
        <v>14.76</v>
      </c>
      <c r="AF853" s="35" t="s">
        <v>134</v>
      </c>
      <c r="AG853" s="59">
        <v>4.2699999999999996</v>
      </c>
      <c r="AH853" s="59">
        <v>33.6</v>
      </c>
      <c r="AI853" s="59">
        <v>0.44</v>
      </c>
      <c r="AJ853" s="35">
        <v>97.7</v>
      </c>
    </row>
    <row r="854" spans="27:36" x14ac:dyDescent="0.2">
      <c r="AA854" s="32" t="s">
        <v>136</v>
      </c>
      <c r="AB854" s="32" t="s">
        <v>128</v>
      </c>
      <c r="AC854" s="98" t="s">
        <v>190</v>
      </c>
      <c r="AD854" s="32" t="s">
        <v>242</v>
      </c>
      <c r="AE854" s="59">
        <v>15.04</v>
      </c>
      <c r="AF854" s="35" t="s">
        <v>134</v>
      </c>
      <c r="AG854" s="59">
        <v>4.2699999999999996</v>
      </c>
      <c r="AH854" s="59">
        <v>33.6</v>
      </c>
      <c r="AI854" s="59">
        <v>0.45</v>
      </c>
      <c r="AJ854" s="35">
        <v>97.7</v>
      </c>
    </row>
    <row r="855" spans="27:36" x14ac:dyDescent="0.2">
      <c r="AA855" s="32" t="s">
        <v>136</v>
      </c>
      <c r="AB855" s="32" t="s">
        <v>128</v>
      </c>
      <c r="AC855" s="98" t="s">
        <v>191</v>
      </c>
      <c r="AD855" s="32" t="s">
        <v>242</v>
      </c>
      <c r="AE855" s="59">
        <v>15.71</v>
      </c>
      <c r="AF855" s="35" t="s">
        <v>134</v>
      </c>
      <c r="AG855" s="59">
        <v>4.1900000000000004</v>
      </c>
      <c r="AH855" s="59">
        <v>33.6</v>
      </c>
      <c r="AI855" s="59">
        <v>0.47</v>
      </c>
      <c r="AJ855" s="35">
        <v>97.7</v>
      </c>
    </row>
    <row r="856" spans="27:36" x14ac:dyDescent="0.2">
      <c r="AA856" s="32" t="s">
        <v>136</v>
      </c>
      <c r="AB856" s="32" t="s">
        <v>128</v>
      </c>
      <c r="AC856" s="98" t="s">
        <v>192</v>
      </c>
      <c r="AD856" s="32" t="s">
        <v>242</v>
      </c>
      <c r="AE856" s="59">
        <v>15.98</v>
      </c>
      <c r="AF856" s="35" t="s">
        <v>134</v>
      </c>
      <c r="AG856" s="59">
        <v>4.1900000000000004</v>
      </c>
      <c r="AH856" s="59">
        <v>33.6</v>
      </c>
      <c r="AI856" s="59">
        <v>0.48</v>
      </c>
      <c r="AJ856" s="35">
        <v>97.7</v>
      </c>
    </row>
    <row r="857" spans="27:36" x14ac:dyDescent="0.2">
      <c r="AA857" s="32" t="s">
        <v>136</v>
      </c>
      <c r="AB857" s="32" t="s">
        <v>128</v>
      </c>
      <c r="AC857" s="98" t="s">
        <v>193</v>
      </c>
      <c r="AD857" s="32" t="s">
        <v>242</v>
      </c>
      <c r="AE857" s="59">
        <v>16.64</v>
      </c>
      <c r="AF857" s="35" t="s">
        <v>134</v>
      </c>
      <c r="AG857" s="59">
        <v>4.0999999999999996</v>
      </c>
      <c r="AH857" s="59">
        <v>33.6</v>
      </c>
      <c r="AI857" s="59">
        <v>0.495</v>
      </c>
      <c r="AJ857" s="35">
        <v>97.7</v>
      </c>
    </row>
    <row r="858" spans="27:36" x14ac:dyDescent="0.2">
      <c r="AA858" s="32" t="s">
        <v>136</v>
      </c>
      <c r="AB858" s="32" t="s">
        <v>128</v>
      </c>
      <c r="AC858" s="98" t="s">
        <v>131</v>
      </c>
      <c r="AD858" s="32" t="s">
        <v>423</v>
      </c>
      <c r="AE858" s="59">
        <v>4.26</v>
      </c>
      <c r="AF858" s="35" t="s">
        <v>134</v>
      </c>
      <c r="AG858" s="59">
        <v>4.41</v>
      </c>
      <c r="AH858" s="59">
        <v>24</v>
      </c>
      <c r="AI858" s="59">
        <v>0.18</v>
      </c>
      <c r="AJ858" s="35">
        <v>97.5</v>
      </c>
    </row>
    <row r="859" spans="27:36" x14ac:dyDescent="0.2">
      <c r="AA859" s="32" t="s">
        <v>136</v>
      </c>
      <c r="AB859" s="32" t="s">
        <v>128</v>
      </c>
      <c r="AC859" s="98" t="s">
        <v>295</v>
      </c>
      <c r="AD859" s="32" t="s">
        <v>423</v>
      </c>
      <c r="AE859" s="59">
        <v>5.65</v>
      </c>
      <c r="AF859" s="35" t="s">
        <v>134</v>
      </c>
      <c r="AG859" s="59">
        <v>4.22</v>
      </c>
      <c r="AH859" s="59">
        <v>24</v>
      </c>
      <c r="AI859" s="59">
        <v>0.24</v>
      </c>
      <c r="AJ859" s="35">
        <v>97.5</v>
      </c>
    </row>
    <row r="860" spans="27:36" x14ac:dyDescent="0.2">
      <c r="AA860" s="32" t="s">
        <v>136</v>
      </c>
      <c r="AB860" s="32" t="s">
        <v>128</v>
      </c>
      <c r="AC860" s="98" t="s">
        <v>339</v>
      </c>
      <c r="AD860" s="32" t="s">
        <v>423</v>
      </c>
      <c r="AE860" s="59">
        <v>8.0500000000000007</v>
      </c>
      <c r="AF860" s="35" t="s">
        <v>134</v>
      </c>
      <c r="AG860" s="59">
        <v>4.4800000000000004</v>
      </c>
      <c r="AH860" s="59">
        <v>24</v>
      </c>
      <c r="AI860" s="59">
        <v>0.34</v>
      </c>
      <c r="AJ860" s="35">
        <v>97.5</v>
      </c>
    </row>
    <row r="861" spans="27:36" x14ac:dyDescent="0.2">
      <c r="AA861" s="32" t="s">
        <v>136</v>
      </c>
      <c r="AB861" s="32" t="s">
        <v>128</v>
      </c>
      <c r="AC861" s="98" t="s">
        <v>195</v>
      </c>
      <c r="AD861" s="32" t="s">
        <v>423</v>
      </c>
      <c r="AE861" s="59">
        <v>9.6999999999999993</v>
      </c>
      <c r="AF861" s="35" t="s">
        <v>134</v>
      </c>
      <c r="AG861" s="59">
        <v>4.24</v>
      </c>
      <c r="AH861" s="59">
        <v>24</v>
      </c>
      <c r="AI861" s="59">
        <v>0.4</v>
      </c>
      <c r="AJ861" s="35">
        <v>97.5</v>
      </c>
    </row>
    <row r="862" spans="27:36" x14ac:dyDescent="0.2">
      <c r="AA862" s="32" t="s">
        <v>136</v>
      </c>
      <c r="AB862" s="32" t="s">
        <v>128</v>
      </c>
      <c r="AC862" s="98" t="s">
        <v>24</v>
      </c>
      <c r="AD862" s="32" t="s">
        <v>423</v>
      </c>
      <c r="AE862" s="59">
        <v>9.6</v>
      </c>
      <c r="AF862" s="35" t="s">
        <v>134</v>
      </c>
      <c r="AG862" s="59">
        <v>4.2699999999999996</v>
      </c>
      <c r="AH862" s="59">
        <v>24</v>
      </c>
      <c r="AI862" s="59">
        <v>0.4</v>
      </c>
      <c r="AJ862" s="35">
        <v>97.5</v>
      </c>
    </row>
    <row r="863" spans="27:36" x14ac:dyDescent="0.2">
      <c r="AA863" s="32" t="s">
        <v>136</v>
      </c>
      <c r="AB863" s="32" t="s">
        <v>128</v>
      </c>
      <c r="AC863" s="98" t="s">
        <v>131</v>
      </c>
      <c r="AD863" s="32" t="s">
        <v>427</v>
      </c>
      <c r="AE863" s="59">
        <v>4.26</v>
      </c>
      <c r="AF863" s="35" t="s">
        <v>134</v>
      </c>
      <c r="AG863" s="59">
        <v>4.41</v>
      </c>
      <c r="AH863" s="59">
        <v>24</v>
      </c>
      <c r="AI863" s="59">
        <v>0.18</v>
      </c>
      <c r="AJ863" s="35">
        <v>97</v>
      </c>
    </row>
    <row r="864" spans="27:36" x14ac:dyDescent="0.2">
      <c r="AA864" s="32" t="s">
        <v>136</v>
      </c>
      <c r="AB864" s="32" t="s">
        <v>128</v>
      </c>
      <c r="AC864" s="98" t="s">
        <v>295</v>
      </c>
      <c r="AD864" s="32" t="s">
        <v>427</v>
      </c>
      <c r="AE864" s="59">
        <v>5.65</v>
      </c>
      <c r="AF864" s="35" t="s">
        <v>134</v>
      </c>
      <c r="AG864" s="59">
        <v>4.22</v>
      </c>
      <c r="AH864" s="59">
        <v>24</v>
      </c>
      <c r="AI864" s="59">
        <v>0.24</v>
      </c>
      <c r="AJ864" s="35">
        <v>97</v>
      </c>
    </row>
    <row r="865" spans="27:36" x14ac:dyDescent="0.2">
      <c r="AA865" s="32" t="s">
        <v>136</v>
      </c>
      <c r="AB865" s="32" t="s">
        <v>128</v>
      </c>
      <c r="AC865" s="98" t="s">
        <v>339</v>
      </c>
      <c r="AD865" s="32" t="s">
        <v>427</v>
      </c>
      <c r="AE865" s="59">
        <v>8.0500000000000007</v>
      </c>
      <c r="AF865" s="35" t="s">
        <v>134</v>
      </c>
      <c r="AG865" s="59">
        <v>4.4800000000000004</v>
      </c>
      <c r="AH865" s="59">
        <v>24</v>
      </c>
      <c r="AI865" s="59">
        <v>0.34</v>
      </c>
      <c r="AJ865" s="35">
        <v>97</v>
      </c>
    </row>
    <row r="866" spans="27:36" x14ac:dyDescent="0.2">
      <c r="AA866" s="32" t="s">
        <v>136</v>
      </c>
      <c r="AB866" s="32" t="s">
        <v>128</v>
      </c>
      <c r="AC866" s="98" t="s">
        <v>195</v>
      </c>
      <c r="AD866" s="32" t="s">
        <v>427</v>
      </c>
      <c r="AE866" s="59">
        <v>9.6999999999999993</v>
      </c>
      <c r="AF866" s="35" t="s">
        <v>134</v>
      </c>
      <c r="AG866" s="59">
        <v>4.24</v>
      </c>
      <c r="AH866" s="59">
        <v>24</v>
      </c>
      <c r="AI866" s="59">
        <v>0.4</v>
      </c>
      <c r="AJ866" s="35">
        <v>97</v>
      </c>
    </row>
    <row r="867" spans="27:36" x14ac:dyDescent="0.2">
      <c r="AA867" s="32" t="s">
        <v>136</v>
      </c>
      <c r="AB867" s="32" t="s">
        <v>128</v>
      </c>
      <c r="AC867" s="98" t="s">
        <v>24</v>
      </c>
      <c r="AD867" s="32" t="s">
        <v>427</v>
      </c>
      <c r="AE867" s="59">
        <v>9.6</v>
      </c>
      <c r="AF867" s="35" t="s">
        <v>134</v>
      </c>
      <c r="AG867" s="59">
        <v>4.2699999999999996</v>
      </c>
      <c r="AH867" s="59">
        <v>24</v>
      </c>
      <c r="AI867" s="59">
        <v>0.4</v>
      </c>
      <c r="AJ867" s="35">
        <v>97</v>
      </c>
    </row>
    <row r="868" spans="27:36" x14ac:dyDescent="0.2">
      <c r="AA868" s="32" t="s">
        <v>136</v>
      </c>
      <c r="AB868" s="32" t="s">
        <v>128</v>
      </c>
      <c r="AC868" s="98" t="s">
        <v>131</v>
      </c>
      <c r="AD868" s="32" t="s">
        <v>268</v>
      </c>
      <c r="AE868" s="59">
        <v>4.26</v>
      </c>
      <c r="AF868" s="35" t="s">
        <v>134</v>
      </c>
      <c r="AG868" s="59">
        <v>4.41</v>
      </c>
      <c r="AH868" s="59">
        <v>29.5</v>
      </c>
      <c r="AI868" s="59">
        <v>0.14000000000000001</v>
      </c>
      <c r="AJ868" s="35">
        <v>97.7</v>
      </c>
    </row>
    <row r="869" spans="27:36" x14ac:dyDescent="0.2">
      <c r="AA869" s="32" t="s">
        <v>136</v>
      </c>
      <c r="AB869" s="32" t="s">
        <v>128</v>
      </c>
      <c r="AC869" s="98" t="s">
        <v>295</v>
      </c>
      <c r="AD869" s="32" t="s">
        <v>268</v>
      </c>
      <c r="AE869" s="59">
        <v>5.65</v>
      </c>
      <c r="AF869" s="35" t="s">
        <v>134</v>
      </c>
      <c r="AG869" s="59">
        <v>4.22</v>
      </c>
      <c r="AH869" s="59">
        <v>29.5</v>
      </c>
      <c r="AI869" s="59">
        <v>0.19</v>
      </c>
      <c r="AJ869" s="35">
        <v>97.7</v>
      </c>
    </row>
    <row r="870" spans="27:36" x14ac:dyDescent="0.2">
      <c r="AA870" s="32" t="s">
        <v>136</v>
      </c>
      <c r="AB870" s="32" t="s">
        <v>128</v>
      </c>
      <c r="AC870" s="98" t="s">
        <v>339</v>
      </c>
      <c r="AD870" s="32" t="s">
        <v>268</v>
      </c>
      <c r="AE870" s="59">
        <v>8.0500000000000007</v>
      </c>
      <c r="AF870" s="35" t="s">
        <v>134</v>
      </c>
      <c r="AG870" s="59">
        <v>4.4800000000000004</v>
      </c>
      <c r="AH870" s="59">
        <v>29.5</v>
      </c>
      <c r="AI870" s="59">
        <v>0.27</v>
      </c>
      <c r="AJ870" s="35">
        <v>97.7</v>
      </c>
    </row>
    <row r="871" spans="27:36" x14ac:dyDescent="0.2">
      <c r="AA871" s="32" t="s">
        <v>136</v>
      </c>
      <c r="AB871" s="32" t="s">
        <v>128</v>
      </c>
      <c r="AC871" s="98" t="s">
        <v>195</v>
      </c>
      <c r="AD871" s="32" t="s">
        <v>268</v>
      </c>
      <c r="AE871" s="59">
        <v>9.6999999999999993</v>
      </c>
      <c r="AF871" s="35" t="s">
        <v>134</v>
      </c>
      <c r="AG871" s="59">
        <v>4.24</v>
      </c>
      <c r="AH871" s="59">
        <v>29.5</v>
      </c>
      <c r="AI871" s="59">
        <v>0.33</v>
      </c>
      <c r="AJ871" s="35">
        <v>97.7</v>
      </c>
    </row>
    <row r="872" spans="27:36" x14ac:dyDescent="0.2">
      <c r="AA872" s="32" t="s">
        <v>136</v>
      </c>
      <c r="AB872" s="32" t="s">
        <v>128</v>
      </c>
      <c r="AC872" s="98" t="s">
        <v>24</v>
      </c>
      <c r="AD872" s="32" t="s">
        <v>268</v>
      </c>
      <c r="AE872" s="59">
        <v>9.6</v>
      </c>
      <c r="AF872" s="35" t="s">
        <v>134</v>
      </c>
      <c r="AG872" s="59">
        <v>4.2699999999999996</v>
      </c>
      <c r="AH872" s="59">
        <v>29.5</v>
      </c>
      <c r="AI872" s="59">
        <v>0.33</v>
      </c>
      <c r="AJ872" s="35">
        <v>97.7</v>
      </c>
    </row>
    <row r="873" spans="27:36" x14ac:dyDescent="0.2">
      <c r="AA873" s="32" t="s">
        <v>136</v>
      </c>
      <c r="AB873" s="32" t="s">
        <v>128</v>
      </c>
      <c r="AC873" s="98" t="s">
        <v>196</v>
      </c>
      <c r="AD873" s="32" t="s">
        <v>268</v>
      </c>
      <c r="AE873" s="59">
        <v>14.09</v>
      </c>
      <c r="AF873" s="35" t="s">
        <v>134</v>
      </c>
      <c r="AG873" s="59">
        <v>4.29</v>
      </c>
      <c r="AH873" s="59">
        <v>29.5</v>
      </c>
      <c r="AI873" s="59">
        <v>0.48</v>
      </c>
      <c r="AJ873" s="35">
        <v>97.7</v>
      </c>
    </row>
    <row r="874" spans="27:36" x14ac:dyDescent="0.2">
      <c r="AA874" s="32" t="s">
        <v>136</v>
      </c>
      <c r="AB874" s="32" t="s">
        <v>128</v>
      </c>
      <c r="AC874" s="98" t="s">
        <v>131</v>
      </c>
      <c r="AD874" s="32" t="s">
        <v>450</v>
      </c>
      <c r="AE874" s="59">
        <v>4.26</v>
      </c>
      <c r="AF874" s="35" t="s">
        <v>134</v>
      </c>
      <c r="AG874" s="59">
        <v>4.41</v>
      </c>
      <c r="AH874" s="59">
        <v>15</v>
      </c>
      <c r="AI874" s="59">
        <v>0.28000000000000003</v>
      </c>
      <c r="AJ874" s="35">
        <v>97.8</v>
      </c>
    </row>
    <row r="875" spans="27:36" x14ac:dyDescent="0.2">
      <c r="AA875" s="32" t="s">
        <v>136</v>
      </c>
      <c r="AB875" s="32" t="s">
        <v>128</v>
      </c>
      <c r="AC875" s="98" t="s">
        <v>295</v>
      </c>
      <c r="AD875" s="32" t="s">
        <v>450</v>
      </c>
      <c r="AE875" s="59">
        <v>5.65</v>
      </c>
      <c r="AF875" s="35" t="s">
        <v>134</v>
      </c>
      <c r="AG875" s="59">
        <v>4.22</v>
      </c>
      <c r="AH875" s="59">
        <v>15</v>
      </c>
      <c r="AI875" s="59">
        <v>0.38</v>
      </c>
      <c r="AJ875" s="35">
        <v>97.8</v>
      </c>
    </row>
    <row r="876" spans="27:36" x14ac:dyDescent="0.2">
      <c r="AA876" s="32" t="s">
        <v>136</v>
      </c>
      <c r="AB876" s="32" t="s">
        <v>128</v>
      </c>
      <c r="AC876" s="98" t="s">
        <v>131</v>
      </c>
      <c r="AD876" s="32" t="s">
        <v>437</v>
      </c>
      <c r="AE876" s="59">
        <v>4.26</v>
      </c>
      <c r="AF876" s="35" t="s">
        <v>134</v>
      </c>
      <c r="AG876" s="59">
        <v>4.41</v>
      </c>
      <c r="AH876" s="59">
        <v>24</v>
      </c>
      <c r="AI876" s="59">
        <v>0.18</v>
      </c>
      <c r="AJ876" s="35">
        <v>97.5</v>
      </c>
    </row>
    <row r="877" spans="27:36" x14ac:dyDescent="0.2">
      <c r="AA877" s="32" t="s">
        <v>136</v>
      </c>
      <c r="AB877" s="32" t="s">
        <v>128</v>
      </c>
      <c r="AC877" s="98" t="s">
        <v>295</v>
      </c>
      <c r="AD877" s="32" t="s">
        <v>437</v>
      </c>
      <c r="AE877" s="59">
        <v>5.65</v>
      </c>
      <c r="AF877" s="35" t="s">
        <v>134</v>
      </c>
      <c r="AG877" s="59">
        <v>4.22</v>
      </c>
      <c r="AH877" s="59">
        <v>24</v>
      </c>
      <c r="AI877" s="59">
        <v>0.24</v>
      </c>
      <c r="AJ877" s="35">
        <v>97.5</v>
      </c>
    </row>
    <row r="878" spans="27:36" x14ac:dyDescent="0.2">
      <c r="AA878" s="32" t="s">
        <v>136</v>
      </c>
      <c r="AB878" s="32" t="s">
        <v>128</v>
      </c>
      <c r="AC878" s="98" t="s">
        <v>339</v>
      </c>
      <c r="AD878" s="32" t="s">
        <v>437</v>
      </c>
      <c r="AE878" s="59">
        <v>8.0500000000000007</v>
      </c>
      <c r="AF878" s="35" t="s">
        <v>134</v>
      </c>
      <c r="AG878" s="59">
        <v>4.4800000000000004</v>
      </c>
      <c r="AH878" s="59">
        <v>24</v>
      </c>
      <c r="AI878" s="59">
        <v>0.34</v>
      </c>
      <c r="AJ878" s="35">
        <v>97.5</v>
      </c>
    </row>
    <row r="879" spans="27:36" x14ac:dyDescent="0.2">
      <c r="AA879" s="32" t="s">
        <v>136</v>
      </c>
      <c r="AB879" s="32" t="s">
        <v>128</v>
      </c>
      <c r="AC879" s="98" t="s">
        <v>195</v>
      </c>
      <c r="AD879" s="32" t="s">
        <v>437</v>
      </c>
      <c r="AE879" s="59">
        <v>9.6999999999999993</v>
      </c>
      <c r="AF879" s="35" t="s">
        <v>134</v>
      </c>
      <c r="AG879" s="59">
        <v>4.24</v>
      </c>
      <c r="AH879" s="59">
        <v>24</v>
      </c>
      <c r="AI879" s="59">
        <v>0.4</v>
      </c>
      <c r="AJ879" s="35">
        <v>97.5</v>
      </c>
    </row>
    <row r="880" spans="27:36" x14ac:dyDescent="0.2">
      <c r="AA880" s="32" t="s">
        <v>136</v>
      </c>
      <c r="AB880" s="32" t="s">
        <v>128</v>
      </c>
      <c r="AC880" s="98" t="s">
        <v>24</v>
      </c>
      <c r="AD880" s="32" t="s">
        <v>437</v>
      </c>
      <c r="AE880" s="59">
        <v>9.6</v>
      </c>
      <c r="AF880" s="35" t="s">
        <v>134</v>
      </c>
      <c r="AG880" s="59">
        <v>4.2699999999999996</v>
      </c>
      <c r="AH880" s="59">
        <v>24</v>
      </c>
      <c r="AI880" s="59">
        <v>0.4</v>
      </c>
      <c r="AJ880" s="35">
        <v>97.5</v>
      </c>
    </row>
    <row r="881" spans="27:36" x14ac:dyDescent="0.2">
      <c r="AA881" s="32" t="s">
        <v>136</v>
      </c>
      <c r="AB881" s="32" t="s">
        <v>128</v>
      </c>
      <c r="AC881" s="98" t="s">
        <v>131</v>
      </c>
      <c r="AD881" s="32" t="s">
        <v>242</v>
      </c>
      <c r="AE881" s="59">
        <v>4.26</v>
      </c>
      <c r="AF881" s="35" t="s">
        <v>134</v>
      </c>
      <c r="AG881" s="59">
        <v>4.41</v>
      </c>
      <c r="AH881" s="59">
        <v>33.6</v>
      </c>
      <c r="AI881" s="59">
        <v>0.13</v>
      </c>
      <c r="AJ881" s="35">
        <v>97.7</v>
      </c>
    </row>
    <row r="882" spans="27:36" x14ac:dyDescent="0.2">
      <c r="AA882" s="32" t="s">
        <v>136</v>
      </c>
      <c r="AB882" s="32" t="s">
        <v>128</v>
      </c>
      <c r="AC882" s="98" t="s">
        <v>295</v>
      </c>
      <c r="AD882" s="32" t="s">
        <v>242</v>
      </c>
      <c r="AE882" s="59">
        <v>5.65</v>
      </c>
      <c r="AF882" s="35" t="s">
        <v>134</v>
      </c>
      <c r="AG882" s="59">
        <v>4.22</v>
      </c>
      <c r="AH882" s="59">
        <v>33.6</v>
      </c>
      <c r="AI882" s="59">
        <v>0.17</v>
      </c>
      <c r="AJ882" s="35">
        <v>97.7</v>
      </c>
    </row>
    <row r="883" spans="27:36" x14ac:dyDescent="0.2">
      <c r="AA883" s="32" t="s">
        <v>136</v>
      </c>
      <c r="AB883" s="32" t="s">
        <v>128</v>
      </c>
      <c r="AC883" s="98" t="s">
        <v>339</v>
      </c>
      <c r="AD883" s="32" t="s">
        <v>242</v>
      </c>
      <c r="AE883" s="59">
        <v>8.0500000000000007</v>
      </c>
      <c r="AF883" s="35" t="s">
        <v>134</v>
      </c>
      <c r="AG883" s="59">
        <v>4.4800000000000004</v>
      </c>
      <c r="AH883" s="59">
        <v>33.6</v>
      </c>
      <c r="AI883" s="59">
        <v>0.24</v>
      </c>
      <c r="AJ883" s="35">
        <v>97.7</v>
      </c>
    </row>
    <row r="884" spans="27:36" x14ac:dyDescent="0.2">
      <c r="AA884" s="32" t="s">
        <v>136</v>
      </c>
      <c r="AB884" s="32" t="s">
        <v>128</v>
      </c>
      <c r="AC884" s="98" t="s">
        <v>195</v>
      </c>
      <c r="AD884" s="32" t="s">
        <v>242</v>
      </c>
      <c r="AE884" s="59">
        <v>9.6999999999999993</v>
      </c>
      <c r="AF884" s="35" t="s">
        <v>134</v>
      </c>
      <c r="AG884" s="59">
        <v>4.24</v>
      </c>
      <c r="AH884" s="59">
        <v>33.6</v>
      </c>
      <c r="AI884" s="59">
        <v>0.28999999999999998</v>
      </c>
      <c r="AJ884" s="35">
        <v>97.7</v>
      </c>
    </row>
    <row r="885" spans="27:36" x14ac:dyDescent="0.2">
      <c r="AA885" s="32" t="s">
        <v>136</v>
      </c>
      <c r="AB885" s="32" t="s">
        <v>128</v>
      </c>
      <c r="AC885" s="98" t="s">
        <v>24</v>
      </c>
      <c r="AD885" s="32" t="s">
        <v>242</v>
      </c>
      <c r="AE885" s="59">
        <v>9.6</v>
      </c>
      <c r="AF885" s="35" t="s">
        <v>134</v>
      </c>
      <c r="AG885" s="59">
        <v>4.2699999999999996</v>
      </c>
      <c r="AH885" s="59">
        <v>33.6</v>
      </c>
      <c r="AI885" s="59">
        <v>0.28999999999999998</v>
      </c>
      <c r="AJ885" s="35">
        <v>97.7</v>
      </c>
    </row>
    <row r="886" spans="27:36" x14ac:dyDescent="0.2">
      <c r="AA886" s="32" t="s">
        <v>136</v>
      </c>
      <c r="AB886" s="32" t="s">
        <v>128</v>
      </c>
      <c r="AC886" s="98" t="s">
        <v>196</v>
      </c>
      <c r="AD886" s="32" t="s">
        <v>242</v>
      </c>
      <c r="AE886" s="59">
        <v>14.09</v>
      </c>
      <c r="AF886" s="35" t="s">
        <v>134</v>
      </c>
      <c r="AG886" s="59">
        <v>4.29</v>
      </c>
      <c r="AH886" s="59">
        <v>33.6</v>
      </c>
      <c r="AI886" s="59">
        <v>0.42</v>
      </c>
      <c r="AJ886" s="35">
        <v>97.7</v>
      </c>
    </row>
    <row r="887" spans="27:36" x14ac:dyDescent="0.2">
      <c r="AA887" s="32" t="s">
        <v>136</v>
      </c>
      <c r="AB887" s="32" t="s">
        <v>128</v>
      </c>
      <c r="AC887" s="98" t="s">
        <v>204</v>
      </c>
      <c r="AD887" s="32" t="s">
        <v>423</v>
      </c>
      <c r="AE887" s="59">
        <v>4.42</v>
      </c>
      <c r="AF887" s="35" t="s">
        <v>134</v>
      </c>
      <c r="AG887" s="59">
        <v>4.7</v>
      </c>
      <c r="AH887" s="59">
        <v>24</v>
      </c>
      <c r="AI887" s="59">
        <v>0.18</v>
      </c>
      <c r="AJ887" s="35">
        <v>97.5</v>
      </c>
    </row>
    <row r="888" spans="27:36" x14ac:dyDescent="0.2">
      <c r="AA888" s="32" t="s">
        <v>136</v>
      </c>
      <c r="AB888" s="32" t="s">
        <v>128</v>
      </c>
      <c r="AC888" s="98" t="s">
        <v>205</v>
      </c>
      <c r="AD888" s="32" t="s">
        <v>423</v>
      </c>
      <c r="AE888" s="59">
        <v>6.15</v>
      </c>
      <c r="AF888" s="35" t="s">
        <v>134</v>
      </c>
      <c r="AG888" s="59">
        <v>4.75</v>
      </c>
      <c r="AH888" s="59">
        <v>24</v>
      </c>
      <c r="AI888" s="59">
        <v>0.26</v>
      </c>
      <c r="AJ888" s="35">
        <v>97.5</v>
      </c>
    </row>
    <row r="889" spans="27:36" x14ac:dyDescent="0.2">
      <c r="AA889" s="32" t="s">
        <v>136</v>
      </c>
      <c r="AB889" s="32" t="s">
        <v>128</v>
      </c>
      <c r="AC889" s="98" t="s">
        <v>206</v>
      </c>
      <c r="AD889" s="32" t="s">
        <v>423</v>
      </c>
      <c r="AE889" s="59">
        <v>8.02</v>
      </c>
      <c r="AF889" s="35" t="s">
        <v>134</v>
      </c>
      <c r="AG889" s="59">
        <v>4.7</v>
      </c>
      <c r="AH889" s="59">
        <v>24</v>
      </c>
      <c r="AI889" s="59">
        <v>0.33</v>
      </c>
      <c r="AJ889" s="35">
        <v>97.5</v>
      </c>
    </row>
    <row r="890" spans="27:36" x14ac:dyDescent="0.2">
      <c r="AA890" s="32" t="s">
        <v>136</v>
      </c>
      <c r="AB890" s="32" t="s">
        <v>128</v>
      </c>
      <c r="AC890" s="98" t="s">
        <v>207</v>
      </c>
      <c r="AD890" s="32" t="s">
        <v>423</v>
      </c>
      <c r="AE890" s="59">
        <v>8.92</v>
      </c>
      <c r="AF890" s="35" t="s">
        <v>134</v>
      </c>
      <c r="AG890" s="59">
        <v>4.6900000000000004</v>
      </c>
      <c r="AH890" s="59">
        <v>24</v>
      </c>
      <c r="AI890" s="59">
        <v>0.37</v>
      </c>
      <c r="AJ890" s="35">
        <v>97.5</v>
      </c>
    </row>
    <row r="891" spans="27:36" x14ac:dyDescent="0.2">
      <c r="AA891" s="32" t="s">
        <v>136</v>
      </c>
      <c r="AB891" s="32" t="s">
        <v>128</v>
      </c>
      <c r="AC891" s="98" t="s">
        <v>204</v>
      </c>
      <c r="AD891" s="32" t="s">
        <v>427</v>
      </c>
      <c r="AE891" s="59">
        <v>4.42</v>
      </c>
      <c r="AF891" s="35" t="s">
        <v>134</v>
      </c>
      <c r="AG891" s="59">
        <v>4.7</v>
      </c>
      <c r="AH891" s="59">
        <v>24</v>
      </c>
      <c r="AI891" s="59">
        <v>0.18</v>
      </c>
      <c r="AJ891" s="35">
        <v>97</v>
      </c>
    </row>
    <row r="892" spans="27:36" x14ac:dyDescent="0.2">
      <c r="AA892" s="32" t="s">
        <v>136</v>
      </c>
      <c r="AB892" s="32" t="s">
        <v>128</v>
      </c>
      <c r="AC892" s="98" t="s">
        <v>205</v>
      </c>
      <c r="AD892" s="32" t="s">
        <v>427</v>
      </c>
      <c r="AE892" s="59">
        <v>6.15</v>
      </c>
      <c r="AF892" s="35" t="s">
        <v>134</v>
      </c>
      <c r="AG892" s="59">
        <v>4.75</v>
      </c>
      <c r="AH892" s="59">
        <v>24</v>
      </c>
      <c r="AI892" s="59">
        <v>0.26</v>
      </c>
      <c r="AJ892" s="35">
        <v>97</v>
      </c>
    </row>
    <row r="893" spans="27:36" x14ac:dyDescent="0.2">
      <c r="AA893" s="32" t="s">
        <v>136</v>
      </c>
      <c r="AB893" s="32" t="s">
        <v>128</v>
      </c>
      <c r="AC893" s="98" t="s">
        <v>206</v>
      </c>
      <c r="AD893" s="32" t="s">
        <v>427</v>
      </c>
      <c r="AE893" s="59">
        <v>8.02</v>
      </c>
      <c r="AF893" s="35" t="s">
        <v>134</v>
      </c>
      <c r="AG893" s="59">
        <v>4.7</v>
      </c>
      <c r="AH893" s="59">
        <v>24</v>
      </c>
      <c r="AI893" s="59">
        <v>0.33</v>
      </c>
      <c r="AJ893" s="35">
        <v>97</v>
      </c>
    </row>
    <row r="894" spans="27:36" x14ac:dyDescent="0.2">
      <c r="AA894" s="32" t="s">
        <v>136</v>
      </c>
      <c r="AB894" s="32" t="s">
        <v>128</v>
      </c>
      <c r="AC894" s="98" t="s">
        <v>828</v>
      </c>
      <c r="AD894" s="32" t="s">
        <v>427</v>
      </c>
      <c r="AE894" s="59">
        <v>8.92</v>
      </c>
      <c r="AF894" s="35" t="s">
        <v>134</v>
      </c>
      <c r="AG894" s="59">
        <v>4.6900000000000004</v>
      </c>
      <c r="AH894" s="59">
        <v>24</v>
      </c>
      <c r="AI894" s="59">
        <v>0.37</v>
      </c>
      <c r="AJ894" s="35">
        <v>97</v>
      </c>
    </row>
    <row r="895" spans="27:36" x14ac:dyDescent="0.2">
      <c r="AA895" s="32" t="s">
        <v>136</v>
      </c>
      <c r="AB895" s="32" t="s">
        <v>128</v>
      </c>
      <c r="AC895" s="98" t="s">
        <v>204</v>
      </c>
      <c r="AD895" s="32" t="s">
        <v>268</v>
      </c>
      <c r="AE895" s="59">
        <v>4.42</v>
      </c>
      <c r="AF895" s="35" t="s">
        <v>134</v>
      </c>
      <c r="AG895" s="59">
        <v>4.7</v>
      </c>
      <c r="AH895" s="59">
        <v>29.5</v>
      </c>
      <c r="AI895" s="59">
        <v>0.15</v>
      </c>
      <c r="AJ895" s="35">
        <v>97.7</v>
      </c>
    </row>
    <row r="896" spans="27:36" x14ac:dyDescent="0.2">
      <c r="AA896" s="32" t="s">
        <v>136</v>
      </c>
      <c r="AB896" s="32" t="s">
        <v>128</v>
      </c>
      <c r="AC896" s="98" t="s">
        <v>205</v>
      </c>
      <c r="AD896" s="32" t="s">
        <v>268</v>
      </c>
      <c r="AE896" s="59">
        <v>6.15</v>
      </c>
      <c r="AF896" s="35" t="s">
        <v>134</v>
      </c>
      <c r="AG896" s="59">
        <v>4.75</v>
      </c>
      <c r="AH896" s="59">
        <v>29.5</v>
      </c>
      <c r="AI896" s="59">
        <v>0.21</v>
      </c>
      <c r="AJ896" s="35">
        <v>97.7</v>
      </c>
    </row>
    <row r="897" spans="27:36" x14ac:dyDescent="0.2">
      <c r="AA897" s="32" t="s">
        <v>136</v>
      </c>
      <c r="AB897" s="32" t="s">
        <v>128</v>
      </c>
      <c r="AC897" s="98" t="s">
        <v>206</v>
      </c>
      <c r="AD897" s="32" t="s">
        <v>268</v>
      </c>
      <c r="AE897" s="59">
        <v>8.02</v>
      </c>
      <c r="AF897" s="35" t="s">
        <v>134</v>
      </c>
      <c r="AG897" s="59">
        <v>4.7</v>
      </c>
      <c r="AH897" s="59">
        <v>29.5</v>
      </c>
      <c r="AI897" s="59">
        <v>0.27</v>
      </c>
      <c r="AJ897" s="35">
        <v>97.7</v>
      </c>
    </row>
    <row r="898" spans="27:36" x14ac:dyDescent="0.2">
      <c r="AA898" s="32" t="s">
        <v>136</v>
      </c>
      <c r="AB898" s="32" t="s">
        <v>128</v>
      </c>
      <c r="AC898" s="98" t="s">
        <v>828</v>
      </c>
      <c r="AD898" s="32" t="s">
        <v>268</v>
      </c>
      <c r="AE898" s="59">
        <v>8.92</v>
      </c>
      <c r="AF898" s="35" t="s">
        <v>134</v>
      </c>
      <c r="AG898" s="59">
        <v>4.6900000000000004</v>
      </c>
      <c r="AH898" s="59">
        <v>29.5</v>
      </c>
      <c r="AI898" s="59">
        <v>0.3</v>
      </c>
      <c r="AJ898" s="35">
        <v>97.7</v>
      </c>
    </row>
    <row r="899" spans="27:36" x14ac:dyDescent="0.2">
      <c r="AA899" s="32" t="s">
        <v>136</v>
      </c>
      <c r="AB899" s="32" t="s">
        <v>128</v>
      </c>
      <c r="AC899" s="98" t="s">
        <v>204</v>
      </c>
      <c r="AD899" s="32" t="s">
        <v>450</v>
      </c>
      <c r="AE899" s="59">
        <v>4.42</v>
      </c>
      <c r="AF899" s="35" t="s">
        <v>134</v>
      </c>
      <c r="AG899" s="59">
        <v>4.7</v>
      </c>
      <c r="AH899" s="59">
        <v>15</v>
      </c>
      <c r="AI899" s="59">
        <v>0.28999999999999998</v>
      </c>
      <c r="AJ899" s="35">
        <v>97.8</v>
      </c>
    </row>
    <row r="900" spans="27:36" x14ac:dyDescent="0.2">
      <c r="AA900" s="32" t="s">
        <v>136</v>
      </c>
      <c r="AB900" s="32" t="s">
        <v>128</v>
      </c>
      <c r="AC900" s="98" t="s">
        <v>205</v>
      </c>
      <c r="AD900" s="32" t="s">
        <v>450</v>
      </c>
      <c r="AE900" s="59">
        <v>6.15</v>
      </c>
      <c r="AF900" s="35" t="s">
        <v>134</v>
      </c>
      <c r="AG900" s="59">
        <v>4.75</v>
      </c>
      <c r="AH900" s="59">
        <v>15</v>
      </c>
      <c r="AI900" s="59">
        <v>0.41</v>
      </c>
      <c r="AJ900" s="35">
        <v>97.8</v>
      </c>
    </row>
    <row r="901" spans="27:36" x14ac:dyDescent="0.2">
      <c r="AA901" s="32" t="s">
        <v>136</v>
      </c>
      <c r="AB901" s="32" t="s">
        <v>128</v>
      </c>
      <c r="AC901" s="98" t="s">
        <v>204</v>
      </c>
      <c r="AD901" s="32" t="s">
        <v>437</v>
      </c>
      <c r="AE901" s="59">
        <v>4.42</v>
      </c>
      <c r="AF901" s="35" t="s">
        <v>134</v>
      </c>
      <c r="AG901" s="59">
        <v>4.7</v>
      </c>
      <c r="AH901" s="59">
        <v>24</v>
      </c>
      <c r="AI901" s="59">
        <v>0.18</v>
      </c>
      <c r="AJ901" s="35">
        <v>97.5</v>
      </c>
    </row>
    <row r="902" spans="27:36" x14ac:dyDescent="0.2">
      <c r="AA902" s="32" t="s">
        <v>136</v>
      </c>
      <c r="AB902" s="32" t="s">
        <v>128</v>
      </c>
      <c r="AC902" s="98" t="s">
        <v>205</v>
      </c>
      <c r="AD902" s="32" t="s">
        <v>437</v>
      </c>
      <c r="AE902" s="59">
        <v>6.15</v>
      </c>
      <c r="AF902" s="35" t="s">
        <v>134</v>
      </c>
      <c r="AG902" s="59">
        <v>4.75</v>
      </c>
      <c r="AH902" s="59">
        <v>24</v>
      </c>
      <c r="AI902" s="59">
        <v>0.26</v>
      </c>
      <c r="AJ902" s="35">
        <v>97.5</v>
      </c>
    </row>
    <row r="903" spans="27:36" x14ac:dyDescent="0.2">
      <c r="AA903" s="32" t="s">
        <v>136</v>
      </c>
      <c r="AB903" s="32" t="s">
        <v>128</v>
      </c>
      <c r="AC903" s="98" t="s">
        <v>206</v>
      </c>
      <c r="AD903" s="32" t="s">
        <v>437</v>
      </c>
      <c r="AE903" s="59">
        <v>8.02</v>
      </c>
      <c r="AF903" s="35" t="s">
        <v>134</v>
      </c>
      <c r="AG903" s="59">
        <v>4.7</v>
      </c>
      <c r="AH903" s="59">
        <v>24</v>
      </c>
      <c r="AI903" s="59">
        <v>0.33</v>
      </c>
      <c r="AJ903" s="35">
        <v>97.5</v>
      </c>
    </row>
    <row r="904" spans="27:36" x14ac:dyDescent="0.2">
      <c r="AA904" s="32" t="s">
        <v>136</v>
      </c>
      <c r="AB904" s="32" t="s">
        <v>128</v>
      </c>
      <c r="AC904" s="98" t="s">
        <v>828</v>
      </c>
      <c r="AD904" s="32" t="s">
        <v>437</v>
      </c>
      <c r="AE904" s="59">
        <v>8.92</v>
      </c>
      <c r="AF904" s="35" t="s">
        <v>134</v>
      </c>
      <c r="AG904" s="59">
        <v>4.6900000000000004</v>
      </c>
      <c r="AH904" s="59">
        <v>24</v>
      </c>
      <c r="AI904" s="59">
        <v>0.37</v>
      </c>
      <c r="AJ904" s="35">
        <v>97.5</v>
      </c>
    </row>
    <row r="905" spans="27:36" x14ac:dyDescent="0.2">
      <c r="AA905" s="32" t="s">
        <v>136</v>
      </c>
      <c r="AB905" s="32" t="s">
        <v>128</v>
      </c>
      <c r="AC905" s="98" t="s">
        <v>204</v>
      </c>
      <c r="AD905" s="32" t="s">
        <v>242</v>
      </c>
      <c r="AE905" s="59">
        <v>4.42</v>
      </c>
      <c r="AF905" s="35" t="s">
        <v>134</v>
      </c>
      <c r="AG905" s="59">
        <v>4.7</v>
      </c>
      <c r="AH905" s="59">
        <v>33.6</v>
      </c>
      <c r="AI905" s="59">
        <v>0.13</v>
      </c>
      <c r="AJ905" s="35">
        <v>97.7</v>
      </c>
    </row>
    <row r="906" spans="27:36" x14ac:dyDescent="0.2">
      <c r="AA906" s="32" t="s">
        <v>136</v>
      </c>
      <c r="AB906" s="32" t="s">
        <v>128</v>
      </c>
      <c r="AC906" s="98" t="s">
        <v>205</v>
      </c>
      <c r="AD906" s="32" t="s">
        <v>242</v>
      </c>
      <c r="AE906" s="59">
        <v>6.15</v>
      </c>
      <c r="AF906" s="35" t="s">
        <v>134</v>
      </c>
      <c r="AG906" s="59">
        <v>4.75</v>
      </c>
      <c r="AH906" s="59">
        <v>33.6</v>
      </c>
      <c r="AI906" s="59">
        <v>0.18</v>
      </c>
      <c r="AJ906" s="35">
        <v>97.7</v>
      </c>
    </row>
    <row r="907" spans="27:36" x14ac:dyDescent="0.2">
      <c r="AA907" s="32" t="s">
        <v>136</v>
      </c>
      <c r="AB907" s="32" t="s">
        <v>128</v>
      </c>
      <c r="AC907" s="98" t="s">
        <v>206</v>
      </c>
      <c r="AD907" s="32" t="s">
        <v>242</v>
      </c>
      <c r="AE907" s="59">
        <v>8.02</v>
      </c>
      <c r="AF907" s="35" t="s">
        <v>134</v>
      </c>
      <c r="AG907" s="59">
        <v>4.7</v>
      </c>
      <c r="AH907" s="59">
        <v>33.6</v>
      </c>
      <c r="AI907" s="59">
        <v>0.24</v>
      </c>
      <c r="AJ907" s="35">
        <v>97.7</v>
      </c>
    </row>
    <row r="908" spans="27:36" x14ac:dyDescent="0.2">
      <c r="AA908" s="32" t="s">
        <v>136</v>
      </c>
      <c r="AB908" s="32" t="s">
        <v>128</v>
      </c>
      <c r="AC908" s="98" t="s">
        <v>828</v>
      </c>
      <c r="AD908" s="32" t="s">
        <v>242</v>
      </c>
      <c r="AE908" s="59">
        <v>8.92</v>
      </c>
      <c r="AF908" s="35" t="s">
        <v>134</v>
      </c>
      <c r="AG908" s="59">
        <v>4.6900000000000004</v>
      </c>
      <c r="AH908" s="59">
        <v>33.6</v>
      </c>
      <c r="AI908" s="59">
        <v>0.27</v>
      </c>
      <c r="AJ908" s="35">
        <v>97.7</v>
      </c>
    </row>
    <row r="909" spans="27:36" ht="45" x14ac:dyDescent="0.2">
      <c r="AC909" s="104" t="s">
        <v>829</v>
      </c>
    </row>
  </sheetData>
  <mergeCells count="9">
    <mergeCell ref="AT3:AU3"/>
    <mergeCell ref="CO3:CP3"/>
    <mergeCell ref="A1:J1"/>
    <mergeCell ref="N1:V1"/>
    <mergeCell ref="AA1:BO1"/>
    <mergeCell ref="CH1:CP1"/>
    <mergeCell ref="DX1:EE1"/>
    <mergeCell ref="CS1:DC1"/>
    <mergeCell ref="DF1:DT1"/>
  </mergeCells>
  <phoneticPr fontId="28" type="noConversion"/>
  <conditionalFormatting sqref="AI594:AI601 AI611:AI1048576 AI1:AI581">
    <cfRule type="cellIs" dxfId="1" priority="4" operator="greaterThan">
      <formula>0.5</formula>
    </cfRule>
  </conditionalFormatting>
  <conditionalFormatting sqref="AI584:AI587">
    <cfRule type="cellIs" dxfId="0" priority="1" operator="greaterThan">
      <formula>0.5</formula>
    </cfRule>
  </conditionalFormatting>
  <hyperlinks>
    <hyperlink ref="BR65" r:id="rId1" xr:uid="{10893E28-A053-4449-8600-1BFE9363C538}"/>
  </hyperlinks>
  <pageMargins left="0.7" right="0.7" top="0.75" bottom="0.75" header="0.3" footer="0.3"/>
  <pageSetup paperSize="9" orientation="portrait" r:id="rId2"/>
  <customProperties>
    <customPr name="_pios_id" r:id="rId3"/>
  </customProperties>
  <drawing r:id="rId4"/>
  <legacyDrawing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I Y z 6 U l Q p n h a k A A A A 9 Q A A A B I A H A B D b 2 5 m a W c v U G F j a 2 F n Z S 5 4 b W w g o h g A K K A U A A A A A A A A A A A A A A A A A A A A A A A A A A A A h Y + x D o I w F E V / h X S n r 6 I D I Y 8 y O J l I Y q I x r k 2 p 0 A j F 0 G L 5 N w c / y V 8 Q o 6 i b 4 7 3 n D P f e r z f M h q Y O L q q z u j U p m V F G A m V k W 2 h T p q R 3 x z A m G c e N k C d R q m C U j U 0 G W 6 S k c u 6 c A H j v q Z / T t i s h Y m w G h 3 y 9 l Z V q B P n I + r 8 c a m O d M F I R j v v X G B 7 R e E F j N k 5 C m D r M t f n y a G R P + l P i s q 9 d 3 y m u X b j a I U w R 4 X 2 B P w B Q S w M E F A A C A A g A I Y z 6 U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C G M + l I o i k e 4 D g A A A B E A A A A T A B w A R m 9 y b X V s Y X M v U 2 V j d G l v b j E u b S C i G A A o o B Q A A A A A A A A A A A A A A A A A A A A A A A A A A A A r T k 0 u y c z P U w i G 0 I b W A F B L A Q I t A B Q A A g A I A C G M + l J U K Z 4 W p A A A A P U A A A A S A A A A A A A A A A A A A A A A A A A A A A B D b 2 5 m a W c v U G F j a 2 F n Z S 5 4 b W x Q S w E C L Q A U A A I A C A A h j P p S D 8 r p q 6 Q A A A D p A A A A E w A A A A A A A A A A A A A A A A D w A A A A W 0 N v b n R l b n R f V H l w Z X N d L n h t b F B L A Q I t A B Q A A g A I A C G M + l I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C W Z Z m W + n q L R p d 0 L 8 2 S r 3 u r A A A A A A I A A A A A A A N m A A D A A A A A E A A A A O w I K 7 y P s + 1 t p A j 2 / f E W A G o A A A A A B I A A A K A A A A A Q A A A A d n Z q J G b z A e O A n f h h J 2 B P F F A A A A D W 4 d d q U P 9 n B j j / W E O b f 1 m W 7 R B t V M O S t p z F y K g z m q 5 v a B u G p Z c N D c U V g A f m k N f g w K t z k W 0 + A 5 V 8 e l m K s b l V Q p G V 1 o A G u V D 6 n f U I X P h 6 L s / r w h Q A A A A Z + Y B y 7 W v W 0 j k 2 5 F v w + 0 V T i 6 F M a A = = < / D a t a M a s h u p > 
</file>

<file path=customXml/itemProps1.xml><?xml version="1.0" encoding="utf-8"?>
<ds:datastoreItem xmlns:ds="http://schemas.openxmlformats.org/officeDocument/2006/customXml" ds:itemID="{A2AFA86D-DBCA-412D-8B20-911593AA46E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47</vt:i4>
      </vt:variant>
    </vt:vector>
  </HeadingPairs>
  <TitlesOfParts>
    <vt:vector size="55" baseType="lpstr">
      <vt:lpstr>INDICE</vt:lpstr>
      <vt:lpstr>Ibridi</vt:lpstr>
      <vt:lpstr>Pompe di calore</vt:lpstr>
      <vt:lpstr>Scalda acqua in PDC</vt:lpstr>
      <vt:lpstr>Solare termico</vt:lpstr>
      <vt:lpstr>Pompe di calore media potenza</vt:lpstr>
      <vt:lpstr>Climatizzatori</vt:lpstr>
      <vt:lpstr>Service</vt:lpstr>
      <vt:lpstr>Caldaie</vt:lpstr>
      <vt:lpstr>CALDAIE_CT</vt:lpstr>
      <vt:lpstr>Clima</vt:lpstr>
      <vt:lpstr>Collettori</vt:lpstr>
      <vt:lpstr>CS2000AWF_10_RS</vt:lpstr>
      <vt:lpstr>CS2000AWF_12_RS</vt:lpstr>
      <vt:lpstr>CS2000AWF_12_RT</vt:lpstr>
      <vt:lpstr>CS2000AWF_14_RS</vt:lpstr>
      <vt:lpstr>CS2000AWF_14_RT</vt:lpstr>
      <vt:lpstr>CS2000AWF_16_RS</vt:lpstr>
      <vt:lpstr>CS2000AWF_16_RT</vt:lpstr>
      <vt:lpstr>CS2000AWF_4_RS</vt:lpstr>
      <vt:lpstr>CS2000AWF_6_RS</vt:lpstr>
      <vt:lpstr>CS2000AWF_8_RS</vt:lpstr>
      <vt:lpstr>CS3000_11s</vt:lpstr>
      <vt:lpstr>CS3000_11t</vt:lpstr>
      <vt:lpstr>CS3000_13s</vt:lpstr>
      <vt:lpstr>CS3000_13t</vt:lpstr>
      <vt:lpstr>CS3000_15s</vt:lpstr>
      <vt:lpstr>CS3000_15t</vt:lpstr>
      <vt:lpstr>CS3000_4</vt:lpstr>
      <vt:lpstr>CS3000_6</vt:lpstr>
      <vt:lpstr>CS3000_8</vt:lpstr>
      <vt:lpstr>CS3000AWP</vt:lpstr>
      <vt:lpstr>CS3400iAWS_10_ORBS</vt:lpstr>
      <vt:lpstr>CS7000_13s</vt:lpstr>
      <vt:lpstr>CS7000_13t</vt:lpstr>
      <vt:lpstr>CS7000_17t</vt:lpstr>
      <vt:lpstr>CS7001_5</vt:lpstr>
      <vt:lpstr>CS7001_7</vt:lpstr>
      <vt:lpstr>CS7001_9</vt:lpstr>
      <vt:lpstr>CSH3000iAW_4_ORS</vt:lpstr>
      <vt:lpstr>CSH3000iAW_6_ORS</vt:lpstr>
      <vt:lpstr>CSH3400iAW_4_ORS</vt:lpstr>
      <vt:lpstr>CSH3400iAW_6_ORS</vt:lpstr>
      <vt:lpstr>CSH3400iAW_8_ORS</vt:lpstr>
      <vt:lpstr>CSH7000_5</vt:lpstr>
      <vt:lpstr>CSH7000_7</vt:lpstr>
      <vt:lpstr>CSH7000_9</vt:lpstr>
      <vt:lpstr>Factory_made</vt:lpstr>
      <vt:lpstr>large</vt:lpstr>
      <vt:lpstr>mono</vt:lpstr>
      <vt:lpstr>multix</vt:lpstr>
      <vt:lpstr>PDC</vt:lpstr>
      <vt:lpstr>pdc_h2o</vt:lpstr>
      <vt:lpstr>pdc_ibride</vt:lpstr>
      <vt:lpstr>zona_climatica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Bocchi Valentina (HC/SIT-PP)</dc:creator>
  <cp:keywords/>
  <dc:description/>
  <cp:lastModifiedBy>Bocchi Valentina (HC/SIT-PP)</cp:lastModifiedBy>
  <cp:revision/>
  <dcterms:created xsi:type="dcterms:W3CDTF">2021-07-26T12:10:29Z</dcterms:created>
  <dcterms:modified xsi:type="dcterms:W3CDTF">2024-01-17T16:21:11Z</dcterms:modified>
  <cp:category/>
  <cp:contentStatus/>
</cp:coreProperties>
</file>